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Admin\Desktop\CÔNG KHAI\"/>
    </mc:Choice>
  </mc:AlternateContent>
  <xr:revisionPtr revIDLastSave="0" documentId="13_ncr:1_{EB94AA01-D5C0-431B-A4ED-409775D322E5}" xr6:coauthVersionLast="47" xr6:coauthVersionMax="47" xr10:uidLastSave="{00000000-0000-0000-0000-000000000000}"/>
  <bookViews>
    <workbookView xWindow="-108" yWindow="-108" windowWidth="23256" windowHeight="12576" activeTab="4" xr2:uid="{00000000-000D-0000-FFFF-FFFF00000000}"/>
  </bookViews>
  <sheets>
    <sheet name="48" sheetId="2" r:id="rId1"/>
    <sheet name="50" sheetId="3" r:id="rId2"/>
    <sheet name="51" sheetId="4" r:id="rId3"/>
    <sheet name="52" sheetId="1" r:id="rId4"/>
    <sheet name="54" sheetId="5" r:id="rId5"/>
    <sheet name="61" sheetId="6" r:id="rId6"/>
    <sheet name="Biểu đầu tư"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7" i="5" l="1"/>
  <c r="F27" i="5"/>
  <c r="C27" i="5"/>
  <c r="J27" i="5"/>
  <c r="C12" i="5"/>
  <c r="C23" i="5"/>
  <c r="G23" i="5"/>
  <c r="G12" i="5" s="1"/>
  <c r="H23" i="5"/>
  <c r="F26" i="2"/>
  <c r="D26" i="2"/>
  <c r="C59" i="4"/>
  <c r="D16" i="2"/>
  <c r="D15" i="2" s="1"/>
  <c r="D11" i="2" s="1"/>
  <c r="C44" i="1"/>
  <c r="I27" i="5"/>
  <c r="G27" i="5" s="1"/>
  <c r="D16" i="6"/>
  <c r="D13" i="6" s="1"/>
  <c r="E17" i="6"/>
  <c r="E18" i="6"/>
  <c r="E14" i="6"/>
  <c r="E15" i="6"/>
  <c r="E16" i="6"/>
  <c r="K16" i="6"/>
  <c r="I18" i="6"/>
  <c r="I22" i="6"/>
  <c r="L16" i="6"/>
  <c r="F12" i="5" l="1"/>
  <c r="C42" i="1"/>
  <c r="F34" i="2" l="1"/>
  <c r="F18" i="2"/>
  <c r="Y21" i="5" l="1"/>
  <c r="Y22" i="5"/>
  <c r="Y23" i="5"/>
  <c r="Y25" i="5"/>
  <c r="W21" i="5"/>
  <c r="W22" i="5"/>
  <c r="W23" i="5"/>
  <c r="V13" i="5"/>
  <c r="V14" i="5"/>
  <c r="V15" i="5"/>
  <c r="V16" i="5"/>
  <c r="V17" i="5"/>
  <c r="V18" i="5"/>
  <c r="V19" i="5"/>
  <c r="V20" i="5"/>
  <c r="V21" i="5"/>
  <c r="V22" i="5"/>
  <c r="V23" i="5"/>
  <c r="V24" i="5"/>
  <c r="V25" i="5"/>
  <c r="V26" i="5"/>
  <c r="V27" i="5"/>
  <c r="U23" i="5"/>
  <c r="A5" i="1" l="1"/>
  <c r="G51" i="3" l="1"/>
  <c r="D53" i="3"/>
  <c r="D52" i="3"/>
  <c r="E52" i="3" s="1"/>
  <c r="D49" i="3"/>
  <c r="G49" i="3"/>
  <c r="F49" i="3"/>
  <c r="F16" i="2"/>
  <c r="D49" i="1"/>
  <c r="D61" i="4"/>
  <c r="F17" i="3"/>
  <c r="A4" i="3" l="1"/>
  <c r="X76" i="8"/>
  <c r="W76" i="8"/>
  <c r="V76" i="8"/>
  <c r="U76" i="8"/>
  <c r="T76" i="8"/>
  <c r="S76" i="8"/>
  <c r="R76" i="8"/>
  <c r="Q76" i="8"/>
  <c r="P76" i="8"/>
  <c r="O76" i="8"/>
  <c r="N76" i="8"/>
  <c r="M76" i="8"/>
  <c r="L76" i="8"/>
  <c r="K76" i="8"/>
  <c r="J76" i="8"/>
  <c r="I76" i="8"/>
  <c r="H76" i="8"/>
  <c r="G76" i="8"/>
  <c r="F76" i="8"/>
  <c r="E76" i="8"/>
  <c r="X72" i="8"/>
  <c r="W72" i="8"/>
  <c r="V72" i="8"/>
  <c r="U72" i="8"/>
  <c r="U62" i="8" s="1"/>
  <c r="U61" i="8" s="1"/>
  <c r="T72" i="8"/>
  <c r="S72" i="8"/>
  <c r="R72" i="8"/>
  <c r="Q72" i="8"/>
  <c r="P72" i="8"/>
  <c r="P62" i="8" s="1"/>
  <c r="P61" i="8" s="1"/>
  <c r="O72" i="8"/>
  <c r="O62" i="8" s="1"/>
  <c r="O61" i="8" s="1"/>
  <c r="N72" i="8"/>
  <c r="N62" i="8" s="1"/>
  <c r="N61" i="8" s="1"/>
  <c r="M72" i="8"/>
  <c r="M62" i="8" s="1"/>
  <c r="M61" i="8" s="1"/>
  <c r="L72" i="8"/>
  <c r="L62" i="8" s="1"/>
  <c r="L61" i="8" s="1"/>
  <c r="K72" i="8"/>
  <c r="K62" i="8" s="1"/>
  <c r="K61" i="8" s="1"/>
  <c r="J72" i="8"/>
  <c r="J62" i="8" s="1"/>
  <c r="J61" i="8" s="1"/>
  <c r="I72" i="8"/>
  <c r="I62" i="8" s="1"/>
  <c r="I61" i="8" s="1"/>
  <c r="H72" i="8"/>
  <c r="G72" i="8"/>
  <c r="F72" i="8"/>
  <c r="E72" i="8"/>
  <c r="X66" i="8"/>
  <c r="W66" i="8"/>
  <c r="V66" i="8"/>
  <c r="U66" i="8"/>
  <c r="T66" i="8"/>
  <c r="S66" i="8"/>
  <c r="R66" i="8"/>
  <c r="Q66" i="8"/>
  <c r="P66" i="8"/>
  <c r="O66" i="8"/>
  <c r="N66" i="8"/>
  <c r="M66" i="8"/>
  <c r="L66" i="8"/>
  <c r="K66" i="8"/>
  <c r="J66" i="8"/>
  <c r="I66" i="8"/>
  <c r="H66" i="8"/>
  <c r="G66" i="8"/>
  <c r="F66" i="8"/>
  <c r="E66" i="8"/>
  <c r="V65" i="8"/>
  <c r="P65" i="8"/>
  <c r="X65" i="8" s="1"/>
  <c r="V64" i="8"/>
  <c r="P64" i="8"/>
  <c r="X64" i="8" s="1"/>
  <c r="V63" i="8"/>
  <c r="P63" i="8"/>
  <c r="X63" i="8" s="1"/>
  <c r="T57" i="8"/>
  <c r="X56" i="8"/>
  <c r="W56" i="8"/>
  <c r="V56" i="8"/>
  <c r="U56" i="8"/>
  <c r="T56" i="8"/>
  <c r="S56" i="8"/>
  <c r="R56" i="8"/>
  <c r="Q56" i="8"/>
  <c r="P56" i="8"/>
  <c r="O56" i="8"/>
  <c r="N56" i="8"/>
  <c r="M56" i="8"/>
  <c r="L56" i="8"/>
  <c r="K56" i="8"/>
  <c r="J56" i="8"/>
  <c r="I56" i="8"/>
  <c r="H56" i="8"/>
  <c r="G56" i="8"/>
  <c r="F56" i="8"/>
  <c r="E56" i="8"/>
  <c r="X52" i="8"/>
  <c r="W52" i="8"/>
  <c r="V52" i="8"/>
  <c r="U52" i="8"/>
  <c r="T52" i="8"/>
  <c r="S52" i="8"/>
  <c r="R52" i="8"/>
  <c r="Q52" i="8"/>
  <c r="P52" i="8"/>
  <c r="O52" i="8"/>
  <c r="N52" i="8"/>
  <c r="M52" i="8"/>
  <c r="L52" i="8"/>
  <c r="K52" i="8"/>
  <c r="J52" i="8"/>
  <c r="I52" i="8"/>
  <c r="H52" i="8"/>
  <c r="G52" i="8"/>
  <c r="F52" i="8"/>
  <c r="E52" i="8"/>
  <c r="T46" i="8"/>
  <c r="T25" i="8" s="1"/>
  <c r="X25" i="8"/>
  <c r="W25" i="8"/>
  <c r="V25" i="8"/>
  <c r="U25" i="8"/>
  <c r="S25" i="8"/>
  <c r="R25" i="8"/>
  <c r="Q25" i="8"/>
  <c r="Q24" i="8" s="1"/>
  <c r="P25" i="8"/>
  <c r="P24" i="8" s="1"/>
  <c r="O25" i="8"/>
  <c r="O24" i="8" s="1"/>
  <c r="N25" i="8"/>
  <c r="N24" i="8" s="1"/>
  <c r="M25" i="8"/>
  <c r="M24" i="8" s="1"/>
  <c r="L25" i="8"/>
  <c r="L24" i="8" s="1"/>
  <c r="K25" i="8"/>
  <c r="K24" i="8" s="1"/>
  <c r="J25" i="8"/>
  <c r="J24" i="8" s="1"/>
  <c r="I25" i="8"/>
  <c r="I24" i="8" s="1"/>
  <c r="H25" i="8"/>
  <c r="H24" i="8" s="1"/>
  <c r="G25" i="8"/>
  <c r="G24" i="8" s="1"/>
  <c r="F25" i="8"/>
  <c r="E25" i="8"/>
  <c r="E24" i="8" s="1"/>
  <c r="S24" i="8"/>
  <c r="V23" i="8"/>
  <c r="P23" i="8"/>
  <c r="X23" i="8" s="1"/>
  <c r="V22" i="8"/>
  <c r="P22" i="8"/>
  <c r="X22" i="8" s="1"/>
  <c r="V21" i="8"/>
  <c r="P21" i="8"/>
  <c r="T21" i="8" s="1"/>
  <c r="V19" i="8"/>
  <c r="P19" i="8"/>
  <c r="T19" i="8" s="1"/>
  <c r="I11" i="8"/>
  <c r="B11" i="8"/>
  <c r="C11" i="8" s="1"/>
  <c r="AP17" i="6"/>
  <c r="AM17" i="6"/>
  <c r="AJ18" i="6"/>
  <c r="AG17" i="6"/>
  <c r="AN17" i="6"/>
  <c r="AK17" i="6"/>
  <c r="AE17" i="6"/>
  <c r="F18" i="1"/>
  <c r="F21" i="1"/>
  <c r="F25" i="1"/>
  <c r="F32" i="1"/>
  <c r="F33" i="1"/>
  <c r="F34" i="1"/>
  <c r="F36" i="1"/>
  <c r="F37" i="1"/>
  <c r="F38" i="1"/>
  <c r="F39" i="1"/>
  <c r="F41" i="1"/>
  <c r="F42" i="1"/>
  <c r="F43" i="1"/>
  <c r="F44" i="1"/>
  <c r="F50" i="1"/>
  <c r="I25" i="2"/>
  <c r="I35" i="2"/>
  <c r="H12" i="2"/>
  <c r="H13" i="2"/>
  <c r="H14" i="2"/>
  <c r="H16" i="2"/>
  <c r="H19" i="2"/>
  <c r="H20" i="2"/>
  <c r="H21" i="2"/>
  <c r="H22" i="2"/>
  <c r="E28" i="4"/>
  <c r="E57" i="4"/>
  <c r="E58" i="4"/>
  <c r="E63" i="4"/>
  <c r="E44" i="1"/>
  <c r="A6" i="5" l="1"/>
  <c r="A5" i="6" s="1"/>
  <c r="A3" i="8" s="1"/>
  <c r="R62" i="8"/>
  <c r="R61" i="8" s="1"/>
  <c r="Q62" i="8"/>
  <c r="Q61" i="8" s="1"/>
  <c r="H62" i="8"/>
  <c r="H61" i="8" s="1"/>
  <c r="G62" i="8"/>
  <c r="G61" i="8" s="1"/>
  <c r="G20" i="8" s="1"/>
  <c r="G18" i="8" s="1"/>
  <c r="G13" i="8" s="1"/>
  <c r="F62" i="8"/>
  <c r="F61" i="8" s="1"/>
  <c r="E62" i="8"/>
  <c r="E61" i="8" s="1"/>
  <c r="E20" i="8" s="1"/>
  <c r="E18" i="8" s="1"/>
  <c r="E13" i="8" s="1"/>
  <c r="L20" i="8"/>
  <c r="L18" i="8" s="1"/>
  <c r="L13" i="8" s="1"/>
  <c r="T24" i="8"/>
  <c r="W24" i="8"/>
  <c r="W20" i="8" s="1"/>
  <c r="W18" i="8" s="1"/>
  <c r="W13" i="8" s="1"/>
  <c r="V24" i="8"/>
  <c r="V20" i="8" s="1"/>
  <c r="V18" i="8" s="1"/>
  <c r="V13" i="8" s="1"/>
  <c r="U24" i="8"/>
  <c r="U20" i="8" s="1"/>
  <c r="U18" i="8" s="1"/>
  <c r="U13" i="8" s="1"/>
  <c r="W62" i="8"/>
  <c r="W61" i="8" s="1"/>
  <c r="X62" i="8"/>
  <c r="X61" i="8" s="1"/>
  <c r="V62" i="8"/>
  <c r="V61" i="8" s="1"/>
  <c r="S62" i="8"/>
  <c r="S61" i="8" s="1"/>
  <c r="T62" i="8"/>
  <c r="T61" i="8" s="1"/>
  <c r="M20" i="8"/>
  <c r="M18" i="8" s="1"/>
  <c r="M13" i="8" s="1"/>
  <c r="X21" i="8"/>
  <c r="K20" i="8"/>
  <c r="K18" i="8" s="1"/>
  <c r="K13" i="8" s="1"/>
  <c r="F24" i="8"/>
  <c r="F20" i="8" s="1"/>
  <c r="F18" i="8" s="1"/>
  <c r="F13" i="8" s="1"/>
  <c r="R24" i="8"/>
  <c r="R20" i="8" s="1"/>
  <c r="R18" i="8" s="1"/>
  <c r="R13" i="8" s="1"/>
  <c r="X24" i="8"/>
  <c r="O20" i="8"/>
  <c r="O18" i="8" s="1"/>
  <c r="O13" i="8" s="1"/>
  <c r="T22" i="8"/>
  <c r="P20" i="8"/>
  <c r="P18" i="8" s="1"/>
  <c r="X19" i="8"/>
  <c r="I20" i="8"/>
  <c r="I18" i="8" s="1"/>
  <c r="I13" i="8" s="1"/>
  <c r="Q20" i="8"/>
  <c r="Q18" i="8" s="1"/>
  <c r="S20" i="8"/>
  <c r="S18" i="8" s="1"/>
  <c r="S13" i="8" s="1"/>
  <c r="Q13" i="8"/>
  <c r="T20" i="8"/>
  <c r="T18" i="8" s="1"/>
  <c r="N20" i="8"/>
  <c r="N18" i="8" s="1"/>
  <c r="N13" i="8" s="1"/>
  <c r="H20" i="8"/>
  <c r="H18" i="8" s="1"/>
  <c r="H13" i="8" s="1"/>
  <c r="J20" i="8"/>
  <c r="J18" i="8" s="1"/>
  <c r="J13" i="8" s="1"/>
  <c r="T63" i="8"/>
  <c r="T64" i="8"/>
  <c r="T23" i="8"/>
  <c r="T65" i="8"/>
  <c r="E49" i="1"/>
  <c r="X20" i="8" l="1"/>
  <c r="X18" i="8" s="1"/>
  <c r="X13" i="8" s="1"/>
  <c r="T13" i="8"/>
  <c r="P13" i="8"/>
  <c r="D13" i="1"/>
  <c r="C40" i="1"/>
  <c r="E12" i="3"/>
  <c r="F12" i="3"/>
  <c r="F11" i="3" s="1"/>
  <c r="F40" i="1" l="1"/>
  <c r="C31" i="1"/>
  <c r="E42" i="1"/>
  <c r="F31" i="1" l="1"/>
  <c r="E32" i="1" l="1"/>
  <c r="E33" i="1"/>
  <c r="E35" i="1"/>
  <c r="E36" i="1"/>
  <c r="E37" i="1"/>
  <c r="E38" i="1"/>
  <c r="E39" i="1"/>
  <c r="E40" i="1"/>
  <c r="E41" i="1"/>
  <c r="E43" i="1"/>
  <c r="D11" i="1" l="1"/>
  <c r="C26" i="4"/>
  <c r="G11" i="3"/>
  <c r="E53" i="3"/>
  <c r="E50" i="3"/>
  <c r="H50" i="3"/>
  <c r="E49" i="3" l="1"/>
  <c r="E11" i="3"/>
  <c r="D17" i="3" l="1"/>
  <c r="D12" i="3" l="1"/>
  <c r="D11" i="3" l="1"/>
  <c r="D24" i="2"/>
  <c r="H25" i="2"/>
  <c r="E24" i="2"/>
  <c r="F24" i="2"/>
  <c r="G24" i="2"/>
  <c r="G31" i="2"/>
  <c r="E15" i="2"/>
  <c r="E11" i="2" s="1"/>
  <c r="E31" i="2"/>
  <c r="F32" i="2"/>
  <c r="C50" i="4"/>
  <c r="E23" i="2" l="1"/>
  <c r="H26" i="2"/>
  <c r="H24" i="2" s="1"/>
  <c r="I26" i="2"/>
  <c r="D26" i="4"/>
  <c r="I24" i="2"/>
  <c r="D11" i="4" l="1"/>
  <c r="E26" i="4"/>
  <c r="D18" i="6"/>
  <c r="D47" i="4"/>
  <c r="E47" i="4" s="1"/>
  <c r="C60" i="4"/>
  <c r="C46" i="4" s="1"/>
  <c r="D60" i="4"/>
  <c r="D49" i="4"/>
  <c r="E49" i="4" s="1"/>
  <c r="D50" i="4"/>
  <c r="E50" i="4" s="1"/>
  <c r="D51" i="4"/>
  <c r="E51" i="4" s="1"/>
  <c r="D52" i="4"/>
  <c r="E52" i="4" s="1"/>
  <c r="D53" i="4"/>
  <c r="E53" i="4" s="1"/>
  <c r="D54" i="4"/>
  <c r="E54" i="4" s="1"/>
  <c r="D55" i="4"/>
  <c r="E55" i="4" s="1"/>
  <c r="D56" i="4"/>
  <c r="E56" i="4" s="1"/>
  <c r="D48" i="4"/>
  <c r="E48" i="4" s="1"/>
  <c r="E60" i="4" l="1"/>
  <c r="AE18" i="6"/>
  <c r="D59" i="4"/>
  <c r="E25" i="1"/>
  <c r="E21" i="1"/>
  <c r="E18" i="1"/>
  <c r="D15" i="1"/>
  <c r="C15" i="1"/>
  <c r="E16" i="4"/>
  <c r="E15" i="4"/>
  <c r="S12" i="5"/>
  <c r="Z21" i="5"/>
  <c r="Z12" i="5" s="1"/>
  <c r="P13" i="6"/>
  <c r="C45" i="4" s="1"/>
  <c r="AB13" i="6"/>
  <c r="AQ16" i="6"/>
  <c r="AJ15" i="6"/>
  <c r="AK15" i="6"/>
  <c r="AO15" i="6"/>
  <c r="AQ15" i="6"/>
  <c r="AK14" i="6"/>
  <c r="AN14" i="6"/>
  <c r="AO14" i="6"/>
  <c r="AQ14" i="6"/>
  <c r="F17" i="2"/>
  <c r="E59" i="4" l="1"/>
  <c r="D46" i="4"/>
  <c r="D33" i="2"/>
  <c r="H17" i="2"/>
  <c r="F15" i="2"/>
  <c r="R12" i="5"/>
  <c r="Q12" i="5"/>
  <c r="P12" i="5"/>
  <c r="E12" i="5"/>
  <c r="D12" i="5"/>
  <c r="AM15" i="6"/>
  <c r="AF14" i="6"/>
  <c r="AP15" i="6"/>
  <c r="AF15" i="6"/>
  <c r="J13" i="6"/>
  <c r="AD13" i="6"/>
  <c r="AP16" i="6"/>
  <c r="R13" i="6"/>
  <c r="AF16" i="6"/>
  <c r="F13" i="6"/>
  <c r="AC13" i="6"/>
  <c r="AO16" i="6"/>
  <c r="Q13" i="6"/>
  <c r="AE16" i="6"/>
  <c r="E13" i="6"/>
  <c r="AA13" i="6"/>
  <c r="AN16" i="6"/>
  <c r="O13" i="6"/>
  <c r="AE14" i="6"/>
  <c r="Z13" i="6"/>
  <c r="N13" i="6"/>
  <c r="AP14" i="6"/>
  <c r="Y13" i="6"/>
  <c r="AL16" i="6"/>
  <c r="M13" i="6"/>
  <c r="C39" i="4" s="1"/>
  <c r="AG15" i="6"/>
  <c r="AH15" i="6"/>
  <c r="X13" i="6"/>
  <c r="AK16" i="6"/>
  <c r="L13" i="6"/>
  <c r="AM14" i="6"/>
  <c r="W13" i="6"/>
  <c r="AJ16" i="6"/>
  <c r="K13" i="6"/>
  <c r="AE15" i="6"/>
  <c r="U13" i="6"/>
  <c r="I13" i="6"/>
  <c r="C42" i="4" s="1"/>
  <c r="AJ14" i="6"/>
  <c r="T13" i="6"/>
  <c r="AH16" i="6"/>
  <c r="AG16" i="6"/>
  <c r="H13" i="6"/>
  <c r="AG14" i="6"/>
  <c r="AH14" i="6"/>
  <c r="V13" i="6"/>
  <c r="AI16" i="6"/>
  <c r="AI14" i="6"/>
  <c r="AN15" i="6"/>
  <c r="S13" i="6"/>
  <c r="G13" i="6"/>
  <c r="F15" i="1"/>
  <c r="E15" i="1"/>
  <c r="E45" i="4"/>
  <c r="C44" i="4"/>
  <c r="E44" i="4" s="1"/>
  <c r="C41" i="4"/>
  <c r="E41" i="4" s="1"/>
  <c r="K12" i="5"/>
  <c r="I12" i="5"/>
  <c r="H12" i="5"/>
  <c r="O12" i="5"/>
  <c r="N12" i="5"/>
  <c r="M12" i="5"/>
  <c r="L12" i="5"/>
  <c r="V12" i="5" s="1"/>
  <c r="C14" i="1"/>
  <c r="E46" i="4" l="1"/>
  <c r="F33" i="2"/>
  <c r="C38" i="4"/>
  <c r="F11" i="2"/>
  <c r="W12" i="5"/>
  <c r="Y12" i="5"/>
  <c r="U12" i="5"/>
  <c r="C43" i="4"/>
  <c r="AN13" i="6"/>
  <c r="C40" i="4"/>
  <c r="AE13" i="6"/>
  <c r="AL13" i="6"/>
  <c r="AO13" i="6"/>
  <c r="AI13" i="6"/>
  <c r="AK13" i="6"/>
  <c r="AJ13" i="6"/>
  <c r="AM13" i="6"/>
  <c r="AF13" i="6"/>
  <c r="AH13" i="6"/>
  <c r="AG13" i="6"/>
  <c r="AP13" i="6"/>
  <c r="F14" i="1"/>
  <c r="E14" i="1"/>
  <c r="C12" i="4"/>
  <c r="E13" i="4"/>
  <c r="E39" i="4"/>
  <c r="D37" i="4"/>
  <c r="D43" i="4"/>
  <c r="D42" i="4"/>
  <c r="I33" i="2" l="1"/>
  <c r="H33" i="2"/>
  <c r="F31" i="2"/>
  <c r="F23" i="2" s="1"/>
  <c r="E38" i="4"/>
  <c r="C37" i="4"/>
  <c r="E43" i="4"/>
  <c r="D40" i="4"/>
  <c r="E40" i="4" s="1"/>
  <c r="E42" i="4"/>
  <c r="D36" i="4"/>
  <c r="E12" i="4"/>
  <c r="C11" i="4"/>
  <c r="E11" i="4" s="1"/>
  <c r="E37" i="4" l="1"/>
  <c r="C36" i="4"/>
  <c r="D32" i="2" s="1"/>
  <c r="D35" i="4"/>
  <c r="D10" i="4" s="1"/>
  <c r="J12" i="5"/>
  <c r="I2" i="5" s="1"/>
  <c r="T12" i="5"/>
  <c r="C35" i="4" l="1"/>
  <c r="E36" i="4"/>
  <c r="H32" i="2"/>
  <c r="I32" i="2"/>
  <c r="D31" i="2"/>
  <c r="H31" i="2"/>
  <c r="H23" i="2" s="1"/>
  <c r="C10" i="4" l="1"/>
  <c r="E10" i="4" s="1"/>
  <c r="E35" i="4"/>
  <c r="D23" i="2"/>
  <c r="I31" i="2"/>
  <c r="E34" i="1"/>
  <c r="E31" i="1" l="1"/>
  <c r="C13" i="1"/>
  <c r="C11" i="1" l="1"/>
  <c r="F13" i="1"/>
  <c r="E13" i="1"/>
  <c r="G48" i="3" l="1"/>
  <c r="G10" i="3" s="1"/>
  <c r="F51" i="3"/>
  <c r="H51" i="3" s="1"/>
  <c r="F48" i="3" l="1"/>
  <c r="F10" i="3" s="1"/>
  <c r="D51" i="3" l="1"/>
  <c r="H18" i="2"/>
  <c r="H11" i="2" l="1"/>
  <c r="H15" i="2"/>
  <c r="D48" i="3"/>
  <c r="D10" i="3" s="1"/>
  <c r="H10" i="3" s="1"/>
  <c r="E51" i="3"/>
  <c r="E48" i="3" s="1"/>
  <c r="E10" i="3" s="1"/>
  <c r="I10" i="3" s="1"/>
</calcChain>
</file>

<file path=xl/sharedStrings.xml><?xml version="1.0" encoding="utf-8"?>
<sst xmlns="http://schemas.openxmlformats.org/spreadsheetml/2006/main" count="763" uniqueCount="361">
  <si>
    <t/>
  </si>
  <si>
    <t>So Sánh</t>
  </si>
  <si>
    <t>STT</t>
  </si>
  <si>
    <t>Nội dung</t>
  </si>
  <si>
    <t>Dự toán</t>
  </si>
  <si>
    <t>Quyết toán</t>
  </si>
  <si>
    <t>Tuyệt đối</t>
  </si>
  <si>
    <t>Tương đối (%)</t>
  </si>
  <si>
    <t>A</t>
  </si>
  <si>
    <t>B</t>
  </si>
  <si>
    <t>1</t>
  </si>
  <si>
    <t>2</t>
  </si>
  <si>
    <t>3=2-1</t>
  </si>
  <si>
    <t>4=2/1</t>
  </si>
  <si>
    <t>CHI BỔ SUNG CHO NGÂN SÁCH CẤP DƯỚI</t>
  </si>
  <si>
    <t>I</t>
  </si>
  <si>
    <t>Chi đầu tư phát triển</t>
  </si>
  <si>
    <t>Chi đầu tư cho các dự án</t>
  </si>
  <si>
    <t>-</t>
  </si>
  <si>
    <t>Chi quốc phòng</t>
  </si>
  <si>
    <t>Chi an ninh và trật tự, an toàn xã hội</t>
  </si>
  <si>
    <t>Chi giáo dục, đào tạo và dạy nghề</t>
  </si>
  <si>
    <t>Chi khoa học, công nghệ</t>
  </si>
  <si>
    <t>Chi y tế, dân số và gia đình</t>
  </si>
  <si>
    <t>Chi văn hoá thông tin</t>
  </si>
  <si>
    <t>Chi phát thanh, truyền hình, thông tấn</t>
  </si>
  <si>
    <t>Chi thể dục thể thao</t>
  </si>
  <si>
    <t>Chi bảo vệ môi trường</t>
  </si>
  <si>
    <t>Chi các hoạt động kinh tế</t>
  </si>
  <si>
    <t>Chi hoạt động của các cơ quan quản lý nhà nước, Đảng, đoàn thể</t>
  </si>
  <si>
    <t>Chi bảo đảm xã hội</t>
  </si>
  <si>
    <t>Chi các lĩnh vực khác theo quy định của pháp luật</t>
  </si>
  <si>
    <t>Chi đầu tư và hỗ trợ vốn cho doanh nghiệp cung cấp sản phẩm, dịch vụ công ích do nhà nước đặt hàng; Các tổ chức kinh tế; Các tổ chức tài chính của trung ương và địa phương</t>
  </si>
  <si>
    <t>3</t>
  </si>
  <si>
    <t>Chi đầu tư phát triển khác theo quy định của pháp luật</t>
  </si>
  <si>
    <t>II</t>
  </si>
  <si>
    <t>Chi thường xuyên theo lĩnh vực</t>
  </si>
  <si>
    <t>Chi sự nghiệp phát thanh, truyền hình, thông tấn</t>
  </si>
  <si>
    <t>Chi đảm bảo xã hội</t>
  </si>
  <si>
    <t>III</t>
  </si>
  <si>
    <t>Chi trả nợ lãi các khoản do chính quyền địa phương vay</t>
  </si>
  <si>
    <t>IV</t>
  </si>
  <si>
    <t>Chi bổ sung quỹ dự trữ tài chính</t>
  </si>
  <si>
    <t>V</t>
  </si>
  <si>
    <t>Dự phòng NSNN</t>
  </si>
  <si>
    <t>VI</t>
  </si>
  <si>
    <t>Chi tạo nguồn , điều chỉnh tiền lương</t>
  </si>
  <si>
    <t>C</t>
  </si>
  <si>
    <t>CHI CHUYỂN NGUỒN</t>
  </si>
  <si>
    <t>D</t>
  </si>
  <si>
    <t>Chi nộp ngân sách cấp trên</t>
  </si>
  <si>
    <t>Nội dung (1)</t>
  </si>
  <si>
    <t>TỔNG NGUỒN THU NSĐP</t>
  </si>
  <si>
    <t>Thu NSĐP được hưởng theo phân cấp</t>
  </si>
  <si>
    <t>Các khoản thu NSĐP hưởng 100%</t>
  </si>
  <si>
    <t>Thu NSĐP hưởng từ các khoản thu phân chia</t>
  </si>
  <si>
    <t>Thu bổ sung từ ngân sách cấp trên</t>
  </si>
  <si>
    <t>Thu bổ sung cân đối ngân sách</t>
  </si>
  <si>
    <t>Thu bổ sung có mục tiêu</t>
  </si>
  <si>
    <t>Thu từ các khoản cho vay của nhà nước và thu từ quỹ dự trữ tài chính</t>
  </si>
  <si>
    <t>Thu kết dư</t>
  </si>
  <si>
    <t>Thu chuyển nguồn từ năm trước chuyển sang</t>
  </si>
  <si>
    <t>Các khoản huy động, đóng góp</t>
  </si>
  <si>
    <t>TỔNG CHI NSĐP</t>
  </si>
  <si>
    <t xml:space="preserve">Tổng chi cân đối NSĐP </t>
  </si>
  <si>
    <t>Chi thường xuyên</t>
  </si>
  <si>
    <t>4</t>
  </si>
  <si>
    <t>5</t>
  </si>
  <si>
    <t>Chi tạo nguồn, điều chỉnh tiền lương</t>
  </si>
  <si>
    <t>6</t>
  </si>
  <si>
    <t>Dự phòng ngân sách</t>
  </si>
  <si>
    <t>Chi các chương trình mục tiêu</t>
  </si>
  <si>
    <t>Chi các chương trình mục tiêu quốc gia</t>
  </si>
  <si>
    <t>Chi các chương trình mục tiêu, nhiệm vụ</t>
  </si>
  <si>
    <t>Chi chuyển nguồn năm sau</t>
  </si>
  <si>
    <t>Chi bổ sung cho ngân sách cấp dưới</t>
  </si>
  <si>
    <t>VIII</t>
  </si>
  <si>
    <t>Các nhiệm vụ chi khác</t>
  </si>
  <si>
    <t>BỘI CHI NSĐP/BỘI THU NSĐP/KẾT DƯ NSĐP</t>
  </si>
  <si>
    <t>CHI TRẢ NỢ GỐC CỦA NSĐP</t>
  </si>
  <si>
    <t>Từ nguồn vay để trả nợ gốc</t>
  </si>
  <si>
    <t>Từ nguồn bội thu, tăng thu, tiết kiệm chi, kết dư ngân sách cấp tỉnh</t>
  </si>
  <si>
    <t>E</t>
  </si>
  <si>
    <t>TỔNG MỨC VAY CỦA NSĐP</t>
  </si>
  <si>
    <t>Vay để bù đắp bội chi</t>
  </si>
  <si>
    <t>Vay để trả nợ gốc</t>
  </si>
  <si>
    <t>G</t>
  </si>
  <si>
    <t>TỔNG MỨC DƯ NỢ VAY CUỐI NĂM CỦA NSĐP</t>
  </si>
  <si>
    <t>H</t>
  </si>
  <si>
    <t>So sánh(%)</t>
  </si>
  <si>
    <t>NỘI DUNG</t>
  </si>
  <si>
    <t>NSNN</t>
  </si>
  <si>
    <t>NSĐP</t>
  </si>
  <si>
    <t>5=3/1</t>
  </si>
  <si>
    <t>6=4/2</t>
  </si>
  <si>
    <t>TỔNG NGUỒN THU NSNN(A+B+C+D+E)</t>
  </si>
  <si>
    <t>TỔNG THU CÂN ĐỐI NSNN</t>
  </si>
  <si>
    <t xml:space="preserve">Thu nội địa </t>
  </si>
  <si>
    <t>Thu từ khu vực DNNN do TW quản lý</t>
  </si>
  <si>
    <t xml:space="preserve">Thuế giá trị gia tăng </t>
  </si>
  <si>
    <t>Thuế tài nguyên</t>
  </si>
  <si>
    <t>Thu từ khu vực DNNN do địa phương quản lý</t>
  </si>
  <si>
    <t>Thu khác</t>
  </si>
  <si>
    <t>Thu từ khu vực doanh nghiệp có vốn đầu tư nước ngoài</t>
  </si>
  <si>
    <t>Thu từ khu vực kinh tế ngoài quốc doanh</t>
  </si>
  <si>
    <t>Thuế giá trị gia tăng</t>
  </si>
  <si>
    <t>Thuế thu nhập cá nhân</t>
  </si>
  <si>
    <t>Thuế bảo vệ môi trường</t>
  </si>
  <si>
    <t>7</t>
  </si>
  <si>
    <t>Lệ phí trước bạ</t>
  </si>
  <si>
    <t>8</t>
  </si>
  <si>
    <t>Phí, lệ phí</t>
  </si>
  <si>
    <t>9</t>
  </si>
  <si>
    <t>Thuế sử dụng đất nông nghiệp</t>
  </si>
  <si>
    <t>10</t>
  </si>
  <si>
    <t>Thuế sử dụng đất phi nông nghiệp</t>
  </si>
  <si>
    <t>11</t>
  </si>
  <si>
    <t>Tiền cho thuê đất, thuê mặt nước</t>
  </si>
  <si>
    <t>12</t>
  </si>
  <si>
    <t>Tiền sử dụng đất</t>
  </si>
  <si>
    <t>13</t>
  </si>
  <si>
    <t>Tiền cho thuê và bán nhà thuộc sở hữu nhà nước</t>
  </si>
  <si>
    <t>14</t>
  </si>
  <si>
    <t>Thu từ hoạt động xổ số kiến thiết</t>
  </si>
  <si>
    <t>15</t>
  </si>
  <si>
    <t>Thu tiền cấp quyền khai thác khoáng sản, vùng trời, vùng biển</t>
  </si>
  <si>
    <t>16</t>
  </si>
  <si>
    <t>Thu khác ngân sách</t>
  </si>
  <si>
    <t>17</t>
  </si>
  <si>
    <t xml:space="preserve">Thu từ quỹ đất công ích và thu hoa lợi công sản khác </t>
  </si>
  <si>
    <t>18</t>
  </si>
  <si>
    <t xml:space="preserve">Thu hồi vốn, thu cổ tức </t>
  </si>
  <si>
    <t>19</t>
  </si>
  <si>
    <t>Lợi nhuận được chia của Nhà nước và lợi nhuận sau thuế còn lại sau khi trích lập các quỹ của doanh nghiệp nhà nước</t>
  </si>
  <si>
    <t>Thu về dầu thô</t>
  </si>
  <si>
    <t>Thu cân đối từ hoạt động xuất nhập khẩu</t>
  </si>
  <si>
    <t>Thuế xuất khẩu</t>
  </si>
  <si>
    <t>Thuế nhập khẩu</t>
  </si>
  <si>
    <t>Thuế tiêu thụ đặc biệt hàng nhập khẩu</t>
  </si>
  <si>
    <t>Thuế giá trị gia tăng hàng nhập khẩu</t>
  </si>
  <si>
    <t>Thuế bổ sung đối với hàng hoá nhập khẩu vào Việt Nam</t>
  </si>
  <si>
    <t>Thuế bảo vệ môi trường hàng nhập khẩu</t>
  </si>
  <si>
    <t>Hoàn thuế GTGT</t>
  </si>
  <si>
    <t>Các khoản nhân dân đóng góp</t>
  </si>
  <si>
    <t>THU KẾT DƯ NGÂN SÁCH</t>
  </si>
  <si>
    <t>THU CHUYỂN NGUỒN TỪ NĂM TRƯỚC CHUYỂN SANG</t>
  </si>
  <si>
    <t>NỘI DUNG (1)</t>
  </si>
  <si>
    <t>So sánh (%)</t>
  </si>
  <si>
    <t>Ghi chú</t>
  </si>
  <si>
    <t>3=2/1</t>
  </si>
  <si>
    <t>CHI CÂN ĐỐI NSĐP</t>
  </si>
  <si>
    <t>Trong đó: Chia theo lĩnh vực</t>
  </si>
  <si>
    <t>Chi giáo dục - đào tạo và dạy nghề</t>
  </si>
  <si>
    <t>Chi cho ngân hàng chính sách xã hội</t>
  </si>
  <si>
    <t>Trong đó: Chia theo nguồn vốn</t>
  </si>
  <si>
    <t>Chi đầu tư từ nguồn thu tiền sử dụng đất</t>
  </si>
  <si>
    <t>Chi đầu tư từ nguồn thu xổ số kiến thiết</t>
  </si>
  <si>
    <t>Chi từ nguồn vốn tập trung ngân sách</t>
  </si>
  <si>
    <t>Chi đầu tư phát triển khác</t>
  </si>
  <si>
    <t>Trong đó:</t>
  </si>
  <si>
    <t>Chi khoa học và công nghệ</t>
  </si>
  <si>
    <t>Dự phòng</t>
  </si>
  <si>
    <t>CHI CÁC CHƯƠNG TRÌNH MỤC TIÊU</t>
  </si>
  <si>
    <t>CHI CHUYỂN NGUỒN SANG NĂM SAU</t>
  </si>
  <si>
    <t>CHI BỔ SUNG NS CẤP DƯỚI</t>
  </si>
  <si>
    <t>CHI NỘP NS CẤP TRÊN</t>
  </si>
  <si>
    <t>Tên đơn vị</t>
  </si>
  <si>
    <t>Tổng số</t>
  </si>
  <si>
    <t>Chi đầu tư</t>
  </si>
  <si>
    <t>20</t>
  </si>
  <si>
    <t>21</t>
  </si>
  <si>
    <t>TỔNG CHI</t>
  </si>
  <si>
    <t>So sánh</t>
  </si>
  <si>
    <t>Nội dung chi</t>
  </si>
  <si>
    <t>Trong đó</t>
  </si>
  <si>
    <t>22</t>
  </si>
  <si>
    <t>23</t>
  </si>
  <si>
    <t>24</t>
  </si>
  <si>
    <t>25=13/1</t>
  </si>
  <si>
    <t>26=14/2</t>
  </si>
  <si>
    <t>27=15/3</t>
  </si>
  <si>
    <t>28=16/4</t>
  </si>
  <si>
    <t>29=17/5</t>
  </si>
  <si>
    <t>30=18/6</t>
  </si>
  <si>
    <t>31=19/7</t>
  </si>
  <si>
    <t>32=20/8</t>
  </si>
  <si>
    <t>33=21/9</t>
  </si>
  <si>
    <t>34=22/10</t>
  </si>
  <si>
    <t>35=23/11</t>
  </si>
  <si>
    <t>36=24/12</t>
  </si>
  <si>
    <t>I.3</t>
  </si>
  <si>
    <t xml:space="preserve"> + Vốn đầu tư</t>
  </si>
  <si>
    <t xml:space="preserve"> + Vốn sự nghiệp</t>
  </si>
  <si>
    <t>Thu  bổ sung thực hiện cải cách tiền lương</t>
  </si>
  <si>
    <t>Phòng Kinh tế xã Hiệp Lực</t>
  </si>
  <si>
    <t xml:space="preserve"> Phòng Văn hóa - xã hội xã Hiệp Lực</t>
  </si>
  <si>
    <t>Ủy ban Mặt trận Tổ quốc Việt Nam xã Hiệp Lực</t>
  </si>
  <si>
    <t>Đơn vị tính:  Đồng</t>
  </si>
  <si>
    <t>Thuế Cơ sở 7</t>
  </si>
  <si>
    <t xml:space="preserve"> Trường PTDT Bán trú Trung học cơ sở Thuần Mang</t>
  </si>
  <si>
    <t xml:space="preserve"> Trường Tiểu học Hiệp Lực</t>
  </si>
  <si>
    <t xml:space="preserve"> Phòng Kinh tế xã Hiệp Lực</t>
  </si>
  <si>
    <t xml:space="preserve"> Trung tâm Phục vụ Hành chính công xã Hiệp Lực</t>
  </si>
  <si>
    <t>Văn phòng Đảng ủy xã Hiệp Lực</t>
  </si>
  <si>
    <t>Chi chương trình MTQG</t>
  </si>
  <si>
    <t>Chi đầu tư không kể CTMTQG</t>
  </si>
  <si>
    <t>Chi 
thường xuyên không kể CTMTQG</t>
  </si>
  <si>
    <t>Chi thường xuyên không kể CTMTQG</t>
  </si>
  <si>
    <t>Chi nộp NS  cấp trên</t>
  </si>
  <si>
    <t>Chi bổ sung NS cấp dưới</t>
  </si>
  <si>
    <t>Chi
chuyển nguồn</t>
  </si>
  <si>
    <t>UBND xã Hiệp Lực</t>
  </si>
  <si>
    <t>Chi trả nợ lãi phí tiền
vay</t>
  </si>
  <si>
    <t>Phòng Giao dịch số 5- Kho bạc Nhà nước khu vực VII</t>
  </si>
  <si>
    <t>Kinh phí để thực hiện tặng quà cho Nhân dân nhân dịp kỷ niệm 80 năm Cách mạng tháng Tám và quốc khánh 2/9</t>
  </si>
  <si>
    <t>Kinh phí thực hiện tổ chức các hoạt động Tết Trung thu</t>
  </si>
  <si>
    <t>Kinh phí để thực hiện chính sách, chế độ theo Nghị định số 178/2024/NĐ-CP ngày 31/12/2024 và Nghị định số 67/2025/NĐ-CP ngày 15/3/2025 của Chính phủ</t>
  </si>
  <si>
    <t xml:space="preserve">Kinh phí thực hiện chính sách, chế độ theo Nghị định số 154/2025/NĐ-CP ngày 15/6/2025 của Chính phủ </t>
  </si>
  <si>
    <t>Kinh phí thực hiện chính sách, chế độ theo Nghị định số 177/2024/NĐ-CP ngày 31/12/2024 của Chính phủ</t>
  </si>
  <si>
    <t>Kinh phí để thực hiện bảo vệ rừng tự nhiên phòng hộ, sản xuất đối với diện tích do Ủy ban nhân dân cấp xã quản lý, chưa giao, chưa cho thuê tại xã khu vực II, III năm 2025</t>
  </si>
  <si>
    <t>Kinh phí hỗ trợ khắc phục hậu quả do mưa lũ gây ra (Đợt 2)</t>
  </si>
  <si>
    <t>Kinh phí tặng quà của Đảng, Nhà nước nhân dịp chào mừng Đại hội đại biểu toàn quốc lần thứ XIV của Đảng và Tết Nguyên đán Bính Ngọ năm 2026 theo Nghị quyết 418/NQ-CP ngày 28/12/2025 của Chính phủ</t>
  </si>
  <si>
    <t xml:space="preserve">Kinh phí để thực hiện chính sách, chế độ theo Nghị định số 154/2025/NĐ-CP ngày 15/6/2025 của Chính phủ (đợt 2) </t>
  </si>
  <si>
    <t xml:space="preserve"> Kinh phí từ nguồn ngân sách Trung ương cho các xã, phường phía Bắc tỉnh Thái Nguyên để thực hiện nhiệm vụ quy hoạch, chỉnh lý, lưu trữ, số hóa tài liệu, mua sắm trang thiết bị, phương tiện làm việc</t>
  </si>
  <si>
    <t>Kinh phí từ nguồn ngân sách Trung ương cho các địa phương để đảm bảo cơ sở vật chất
phục vụ sắp xếp, tinh gọn bộ máy, sắp xếp đơn vị hành chính (đợt 2)</t>
  </si>
  <si>
    <t xml:space="preserve">TỔNG CHI NGÂN SÁCH ĐỊA PHƯƠNG </t>
  </si>
  <si>
    <t xml:space="preserve">Kinh phí thực hiện các chế độ, chính sách an sinh xã hội tăng thêm năm 2025 do trung ương đảm bảo </t>
  </si>
  <si>
    <t xml:space="preserve">Kinh phí thực hiện các chế độ, chính sách an sinh xã hội tăng thêm năm 2025 do địa phương đảm bảo </t>
  </si>
  <si>
    <t>Kinh phí bảo trợ xã hội theo Nghị định số 20/2021/NĐ-CP; Chính sách hỗ trợ đối tượng bảo trợ xã hội theo quy định tại Nghị quyết số 20/2022/NQ-HĐND ngày 10/12/2022 của HĐND tỉnh Bắc Kạn</t>
  </si>
  <si>
    <t>Ủy ban nhân dân xã Hiệp Lực</t>
  </si>
  <si>
    <r>
      <t>Mẫu biểu số 50</t>
    </r>
    <r>
      <rPr>
        <sz val="10"/>
        <color rgb="FF000000"/>
        <rFont val="Times New Roman"/>
        <family val="1"/>
      </rPr>
      <t xml:space="preserve">
TheoNghị định 31/2017/NĐ-CP
Ngày 23/03/2017 của Chính phủ</t>
    </r>
  </si>
  <si>
    <r>
      <t>Mẫu biểu số 51</t>
    </r>
    <r>
      <rPr>
        <sz val="10"/>
        <color rgb="FF000000"/>
        <rFont val="Times New Roman"/>
        <family val="1"/>
      </rPr>
      <t xml:space="preserve">
TheoNghị định 31/2017/NĐ-CP
Ngày 23/03/2017 của Chính phủ</t>
    </r>
  </si>
  <si>
    <r>
      <t>Mẫu biểu số 52</t>
    </r>
    <r>
      <rPr>
        <sz val="10"/>
        <color rgb="FF000000"/>
        <rFont val="Times New Roman"/>
        <family val="1"/>
      </rPr>
      <t xml:space="preserve">
TheoNghị định 31/2017/NĐ-CP
Ngày 23/03/2017 của Chính phủ</t>
    </r>
  </si>
  <si>
    <t>Chi bs quỹ dự trữ tài chính</t>
  </si>
  <si>
    <t>Trường Phổ thông dân tộc bán trú THCS Lãng Ngâm</t>
  </si>
  <si>
    <t xml:space="preserve"> Trường Tiểu học Thuần Mang</t>
  </si>
  <si>
    <t>Trường Mầm non Thuần Mang</t>
  </si>
  <si>
    <t>Trường Mầm non Hiệp Lực</t>
  </si>
  <si>
    <t>Văn phòng Hội đồng nhân dân và ủy ban nhân dân xã Hiệp Lực</t>
  </si>
  <si>
    <t>Vốn đầu tư</t>
  </si>
  <si>
    <t>Vốn sự nghiệp</t>
  </si>
  <si>
    <t xml:space="preserve">KẾT DƯ NGÂN SÁCH </t>
  </si>
  <si>
    <t xml:space="preserve"> Văn phòng HĐND và UBND xã</t>
  </si>
  <si>
    <t>CT MTQG Giảm nghèo bền vững</t>
  </si>
  <si>
    <t>CT MTQG Xây dựng nông thôn mới</t>
  </si>
  <si>
    <t>CT MTQG Phát triển KT - XH vùng đồng bào DTTS</t>
  </si>
  <si>
    <t xml:space="preserve">BÁO CÁO QUYẾT TOÁN VỐN ĐẦU TƯ CÔNG NGUỒN NGÂN SÁCH NHÀ NƯỚC DO ĐỊA PHƯƠNG QUẢN LÝ THEO NĂM NGÂN SÁCH NĂM 2025 </t>
  </si>
  <si>
    <t xml:space="preserve"> </t>
  </si>
  <si>
    <t>Đơn vị tính: Đồng</t>
  </si>
  <si>
    <t>Số TT</t>
  </si>
  <si>
    <t>Mã chương của đơn vị</t>
  </si>
  <si>
    <t>Mã dự án</t>
  </si>
  <si>
    <t xml:space="preserve">Luỹ kế vốn đã giải ngân từ khởi công đến hết năm ngân sách trước năm quyết toán </t>
  </si>
  <si>
    <t>Số vốn tạm ứng theo chế độ chưa thu hồi của các năm trước nộp điều chỉnh giảm trong năm quyết toán</t>
  </si>
  <si>
    <t>Thanh toán khối lượng hoàn thành
 trong năm quyết toán phần vốn tạm ứng theo chế độ chưa thu hồi từ khởi công đến hết năm ngân sách trước năm quyết toán</t>
  </si>
  <si>
    <t>Kế hoạch và giải ngân vốn kế hoạch các năm trước
 được kéo dài thời gian thực hiện và giải ngân sang năm quyết toán</t>
  </si>
  <si>
    <t>Kế hoạch và giải ngân vốn kế hoạch năm quyết toán (2025)</t>
  </si>
  <si>
    <t>Số vốn nộp điều chỉnh giảm hoàn trả NSNN trong năm quyết toán do thực hiện kết luận của cơ quan thanh tra, KTNN…(không bao gồm số vốn đã nộp giảm trừ tại cột 8)</t>
  </si>
  <si>
    <t>Tổng số vốn đã thanh toán khối lượng hoàn thành được quyết toán trong năm ...</t>
  </si>
  <si>
    <t>Luỹ kế vốn tạm ứng
theo chế độ chưa thu hồi
đến hết năm quyết toán chuyển sang các năm sau</t>
  </si>
  <si>
    <t>Lũy kế số vốn đã giải ngân từ khởi công đến hết năm quyết toán</t>
  </si>
  <si>
    <t>Số</t>
  </si>
  <si>
    <t>Vốn kế hoạch được kéo dài</t>
  </si>
  <si>
    <t>Giải ngân</t>
  </si>
  <si>
    <t>Vốn kế hoạch tiếp tục được phép kéo dài thời gian thực hiện và giải ngân sang năm sau năm quyết toán (nếu có)</t>
  </si>
  <si>
    <t>Số vốn còn lại chưa giải ngân 
hủy bỏ
(nếu có)</t>
  </si>
  <si>
    <t>Vốn kế hoạch năm quyết toán</t>
  </si>
  <si>
    <t>Vốn kế hoạch được phép kéo dài thời gian thực hiện và giải ngân sang năm sau năm quyết toán (nếu có)</t>
  </si>
  <si>
    <t>Số vốn còn lại chưa phân bổ, chưa giải ngân 
hủy bỏ
(nếu có)</t>
  </si>
  <si>
    <t xml:space="preserve"> thứ tự</t>
  </si>
  <si>
    <t>Trong đó: vốn tạm
 ứng theo chế độ chưa thu hồi</t>
  </si>
  <si>
    <t>Thanh toán khối lượng hoàn thành</t>
  </si>
  <si>
    <t>Vốn tạm ứng</t>
  </si>
  <si>
    <t>10=11+12</t>
  </si>
  <si>
    <t>14=9-10-13</t>
  </si>
  <si>
    <t>16=17+18</t>
  </si>
  <si>
    <t>20=15-16-19</t>
  </si>
  <si>
    <t>22=8+11+17</t>
  </si>
  <si>
    <t>23=6-7-8+12+18</t>
  </si>
  <si>
    <t>24=5-7+10+16-21</t>
  </si>
  <si>
    <t>TỔNG SỐ</t>
  </si>
  <si>
    <t>Vốn trong nước</t>
  </si>
  <si>
    <t>Vốn nước ngoài, trong đó:</t>
  </si>
  <si>
    <t>Giải ngân theo cơ chế ghi thu, ghi chi</t>
  </si>
  <si>
    <t>Giải ngân theo cơ chế tài chính trong nước</t>
  </si>
  <si>
    <t>NGÂN SÁCH CẤP TỈNH</t>
  </si>
  <si>
    <t>+</t>
  </si>
  <si>
    <t>Vốn ngân sách nhà nước theo ngành, lĩnh vực</t>
  </si>
  <si>
    <t>I.1</t>
  </si>
  <si>
    <t>Dự án Trường tiểu học Hiệp Lực</t>
  </si>
  <si>
    <t>I.2</t>
  </si>
  <si>
    <t>Vốn Chương trình mục tiêu Quốc gia</t>
  </si>
  <si>
    <t>NGÂN SÁCH CẤP XÃ</t>
  </si>
  <si>
    <t>B1</t>
  </si>
  <si>
    <t>Xã Hiệp Lực</t>
  </si>
  <si>
    <t>Ngành, lĩnh vực Các hoạt động kinh tế (280)</t>
  </si>
  <si>
    <t>Dự án nâng cấp đường từ QL279 đến khu dân cư Khau Tán, xã Hiệp Lực</t>
  </si>
  <si>
    <t>Dự án Đường Bản Nìm - Bản Giang, xã Thuần Mang</t>
  </si>
  <si>
    <t>Dự án Đường Nà Mu- Khuổi Chắp giai đoạn 3</t>
  </si>
  <si>
    <t>Dự án Nâng cấp đường từ phân trường Khuổi Luông đến khu dân cư Phia Khao</t>
  </si>
  <si>
    <t>Dự án Đường Lũng Miệng- Slam Chiêm</t>
  </si>
  <si>
    <t>Dự án Đập kênh Nà Mọn, thôn Pù Cà</t>
  </si>
  <si>
    <t xml:space="preserve">Dự án Cầu Nà Chúa, xã Thuần Mang </t>
  </si>
  <si>
    <t>Dự án Kênh Nà Pò - Khuổi Chắp</t>
  </si>
  <si>
    <t>Dự án Đường sản xuất Nà Cải - Khuổi Lũng</t>
  </si>
  <si>
    <t>Dự án Kênh mương Bó Bửn - Nà Cà xã Hiệp Lực</t>
  </si>
  <si>
    <t>Dự án Đường từ QL3 đến Bản Pựt - Khuổi Đẩy, thôn Pù Cà</t>
  </si>
  <si>
    <t>Dự án Kênh mương thôn Nà Vài, xã Hiệp lực</t>
  </si>
  <si>
    <t>Dự án Đường Sản xuất từ QL3 - Khuổi Chủ, xã Hiệp Lực</t>
  </si>
  <si>
    <t>Dự án Nâng cấp đường liên thôn từ Khuổi Luông ( xã Lãng Ngâm ) đi Lũng Miệng ( Thuần Mang )</t>
  </si>
  <si>
    <t>Dự án Kênh Khuổi Bốc</t>
  </si>
  <si>
    <t>Dự án Kênh Phặc Lốm II ( Đoạn nối tiếp)</t>
  </si>
  <si>
    <t>Dự án Kênh Phai Piang đoạn nối tiếp</t>
  </si>
  <si>
    <t>Dự án Đường Bản Băng - Phai Piang giai đoạn 3</t>
  </si>
  <si>
    <t>Dự án Kênh Nà Roọc (đoạn nối tiếp)</t>
  </si>
  <si>
    <t>Dự án Hoàn thiện hệ thống giao thông xã Thuần Mang</t>
  </si>
  <si>
    <t xml:space="preserve">Dự án Đường bê tông vào khu sản xuất Nà Diệc  </t>
  </si>
  <si>
    <t xml:space="preserve">Dự án Khắc phục sạt lở tại thôn Thôm Tà, xã Thuần Mang </t>
  </si>
  <si>
    <t>Hỗ trợ nhà ở xã Hiệp Lực</t>
  </si>
  <si>
    <t>Hỗ trợ nhà ở xã Thuần Mang</t>
  </si>
  <si>
    <t>Dự án Đường Nà Chúa- Vằng Pắn</t>
  </si>
  <si>
    <t>Dự án Đường Thôm Án- Slam Kha và đường Khau Thốc- Cốc Lùng, xã Thuần Mang</t>
  </si>
  <si>
    <t>Ngành, lĩnh vực Văn hóa - thông tin (161)</t>
  </si>
  <si>
    <t>Dự án Nhà sinh hoạt cộng đồng thôn Khuổi Luông</t>
  </si>
  <si>
    <t>Dự án Nhà sinh hoạt cộng đồng thôn Nà Vài</t>
  </si>
  <si>
    <t>Dự án Nhà sinh hoạt cộng đồng thôn Pù Cà</t>
  </si>
  <si>
    <t>Ngành, lĩnh vực Giáo dục - đào tạo và dạy nghề (070)</t>
  </si>
  <si>
    <t xml:space="preserve">Dự án Kè chống sạt lở Trường Tiểu học Hiệp Lực </t>
  </si>
  <si>
    <t>Nhà lớp học 03 phòng (trường chính)
Trường mâm non Hương Nê, xã
Hương Nê, huyện Ngân Sơn, tỉnh Bắc Kạn</t>
  </si>
  <si>
    <t>Dự án Điểm trường Mầm non, Tiểu học Khuổi Luông, xã Hiệp Lực, huyện Ngân Sơn, tỉnh Bắc Kạn</t>
  </si>
  <si>
    <t>II.1</t>
  </si>
  <si>
    <t>Chương trình mục tiêu quốc gia giảm nghèo bền vững</t>
  </si>
  <si>
    <t>Dự án Đường sản xuất Nà Nạc xã Hiệp Lực</t>
  </si>
  <si>
    <t>II.2</t>
  </si>
  <si>
    <t>Chương trình mục tiêu quốc gia xây dựng nông thôn mới</t>
  </si>
  <si>
    <t>Dự án  nhà văn hóa thôn Liên Kết, xã Hiệp Lực</t>
  </si>
  <si>
    <t>II.3</t>
  </si>
  <si>
    <t>Chương trình mục tiêu quốc gia vùng đồng bào dân tộc thiểu số và miền núi</t>
  </si>
  <si>
    <t>Dự án Đường bê tông vào khu sản xuất Nà Diệc, xã Hiệp Lực</t>
  </si>
  <si>
    <t>Dự án Đập kênh Slam Hóng, thôn Bản Cấu, xã Hiệp Lực</t>
  </si>
  <si>
    <t>Dự án Sửa chữa cải tạo nhà văn hóa thôn Bó Lếch</t>
  </si>
  <si>
    <t>Dự án Hỗ trợ nhà ở xã Hiệp Lực</t>
  </si>
  <si>
    <t>Dự án Hỗ trợ nhà ở xã Thuần Mang</t>
  </si>
  <si>
    <t xml:space="preserve">QUYẾT TOÁN CHI CHƯƠNG TRÌNH MỤC TIÊU QUỐC GIA NĂM 2025
</t>
  </si>
  <si>
    <t>Thu viện trợ</t>
  </si>
  <si>
    <t xml:space="preserve">Thuế tiêu thụ đặc biệt </t>
  </si>
  <si>
    <r>
      <rPr>
        <b/>
        <sz val="8"/>
        <color rgb="FF000000"/>
        <rFont val="Times New Roman"/>
        <family val="1"/>
      </rPr>
      <t>Mẫu biểu số 48</t>
    </r>
    <r>
      <rPr>
        <sz val="8"/>
        <color rgb="FF000000"/>
        <rFont val="Times New Roman"/>
        <family val="1"/>
      </rPr>
      <t xml:space="preserve">
TheoNghị định 31/2017/NĐ-CP
Ngày 23/03/2017 của Chính phủ</t>
    </r>
  </si>
  <si>
    <t xml:space="preserve">BÁO CÁO QUYẾT TOÁN CHI NGÂN SÁCH ĐỊA PHƯƠNG THEO 
LĨNH VỰC NĂM 2025
</t>
  </si>
  <si>
    <t xml:space="preserve">BÁO CÁO QUYẾT TOÁN CÂN ĐỐI NGÂN SÁCH ĐỊA PHƯƠNG NĂM 2025
</t>
  </si>
  <si>
    <t>BÁO CÁO QUYẾT TOÁN NGUỒN THU NGÂN SÁCH NHÀ NƯỚC TRÊN ĐỊA BÀN THEO LĨNH VỰC NĂM 2025</t>
  </si>
  <si>
    <t>Chương trình MTQG xây dựng nông thôn mới</t>
  </si>
  <si>
    <t>Chương trình MTQG giảm nghèo bền vững</t>
  </si>
  <si>
    <t>Chương trình MTQG phát triển KTXH vùng đồng bào DTTS &amp;MN</t>
  </si>
  <si>
    <t xml:space="preserve">TỔNG CHI NGÂN SÁCH </t>
  </si>
  <si>
    <t>CHI NGÂN SÁCH THEO LĨNH VỰC</t>
  </si>
  <si>
    <r>
      <t xml:space="preserve">BÁO CÁO QUYẾT TOÁN CHI NGÂN SÁCH CẤP XÃ CHO TỪNG CƠ QUAN, TỔ CHỨC THEO LĨNH VỰC NĂM 2025
</t>
    </r>
    <r>
      <rPr>
        <b/>
        <i/>
        <sz val="14"/>
        <color theme="1"/>
        <rFont val="Times New Roman"/>
        <family val="1"/>
      </rPr>
      <t xml:space="preserve">(Dùng cho ngân sách cấp chính quyền địa phương)
</t>
    </r>
  </si>
  <si>
    <r>
      <t xml:space="preserve">Biểu mẫu số 54
</t>
    </r>
    <r>
      <rPr>
        <sz val="12"/>
        <color theme="1"/>
        <rFont val="Times New Roman"/>
        <family val="1"/>
      </rPr>
      <t>Theo Nghị định 31/2017/NĐ-CP
Ngày 23/03/2017 của Chính phủ</t>
    </r>
  </si>
  <si>
    <r>
      <t xml:space="preserve">Biểu mẫu số 61
</t>
    </r>
    <r>
      <rPr>
        <sz val="10"/>
        <color rgb="FF000000"/>
        <rFont val="Times New Roman"/>
        <family val="1"/>
      </rPr>
      <t>TheoNghị định 31/2017/NĐ-CP
Ngày 23/03/2017 của Chính phủ</t>
    </r>
  </si>
  <si>
    <t xml:space="preserve">BÁO CÁO QUYẾT TOÁN CHI NGÂN SÁCH CẤP XÃ THEO LĨNH VỰC NĂM 2025
</t>
  </si>
  <si>
    <t>Ngân sách xã chưa phân bổ</t>
  </si>
  <si>
    <t>(Quyết toán được Hội đồng nhân dân xã phê chuẩn)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</si>
</sst>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1042A]#,###"/>
    <numFmt numFmtId="165" formatCode="_(* #,##0_);_(* \(#,##0\);_(* &quot;-&quot;??_);_(@_)"/>
  </numFmts>
  <fonts count="41" x14ac:knownFonts="1">
    <font>
      <sz val="11"/>
      <color rgb="FF000000"/>
      <name val="Calibri"/>
      <family val="2"/>
      <scheme val="minor"/>
    </font>
    <font>
      <sz val="11"/>
      <color theme="1"/>
      <name val="Calibri"/>
      <family val="2"/>
      <scheme val="minor"/>
    </font>
    <font>
      <sz val="10"/>
      <color rgb="FF000000"/>
      <name val="Times New Roman"/>
      <family val="1"/>
    </font>
    <font>
      <b/>
      <sz val="10"/>
      <color rgb="FF000000"/>
      <name val="Times New Roman"/>
      <family val="1"/>
    </font>
    <font>
      <b/>
      <sz val="8"/>
      <color rgb="FF000000"/>
      <name val="Times New Roman"/>
      <family val="1"/>
    </font>
    <font>
      <sz val="8"/>
      <color rgb="FF000000"/>
      <name val="Times New Roman"/>
      <family val="1"/>
    </font>
    <font>
      <sz val="11"/>
      <color rgb="FF000000"/>
      <name val="Calibri"/>
      <family val="2"/>
      <scheme val="minor"/>
    </font>
    <font>
      <sz val="11"/>
      <name val="Times New Roman"/>
      <family val="1"/>
    </font>
    <font>
      <sz val="8"/>
      <name val="Times New Roman"/>
      <family val="1"/>
    </font>
    <font>
      <sz val="12"/>
      <name val=".VnTime"/>
      <family val="2"/>
    </font>
    <font>
      <b/>
      <sz val="12"/>
      <color rgb="FF000000"/>
      <name val="Times New Roman"/>
      <family val="1"/>
    </font>
    <font>
      <sz val="12"/>
      <color rgb="FF000000"/>
      <name val="Times New Roman"/>
      <family val="1"/>
    </font>
    <font>
      <sz val="12"/>
      <color theme="1"/>
      <name val="Times New Roman"/>
      <family val="1"/>
    </font>
    <font>
      <sz val="12"/>
      <name val="Times New Roman"/>
      <family val="1"/>
    </font>
    <font>
      <b/>
      <sz val="11"/>
      <name val="Times New Roman"/>
      <family val="1"/>
    </font>
    <font>
      <b/>
      <sz val="12"/>
      <name val="Times New Roman"/>
      <family val="1"/>
    </font>
    <font>
      <b/>
      <sz val="12"/>
      <color theme="1"/>
      <name val="Times New Roman"/>
      <family val="1"/>
    </font>
    <font>
      <sz val="12"/>
      <name val="Calibri"/>
      <family val="2"/>
      <charset val="163"/>
      <scheme val="minor"/>
    </font>
    <font>
      <i/>
      <sz val="12"/>
      <name val="Times New Roman"/>
      <family val="1"/>
    </font>
    <font>
      <i/>
      <sz val="11"/>
      <name val="Times New Roman"/>
      <family val="1"/>
    </font>
    <font>
      <sz val="11"/>
      <name val="Calibri"/>
      <family val="2"/>
      <charset val="163"/>
      <scheme val="minor"/>
    </font>
    <font>
      <b/>
      <sz val="10"/>
      <name val="Times New Roman"/>
      <family val="1"/>
    </font>
    <font>
      <sz val="10"/>
      <name val="Times New Roman"/>
      <family val="1"/>
    </font>
    <font>
      <i/>
      <sz val="10"/>
      <name val="Times New Roman"/>
      <family val="1"/>
    </font>
    <font>
      <b/>
      <i/>
      <sz val="10"/>
      <name val="Times New Roman"/>
      <family val="1"/>
    </font>
    <font>
      <sz val="10"/>
      <name val="Arial"/>
      <family val="2"/>
    </font>
    <font>
      <sz val="14"/>
      <name val=".VnTime"/>
      <family val="2"/>
    </font>
    <font>
      <b/>
      <i/>
      <sz val="11"/>
      <name val="Times New Roman"/>
      <family val="1"/>
    </font>
    <font>
      <sz val="10"/>
      <color rgb="FFFF0000"/>
      <name val="Times New Roman"/>
      <family val="1"/>
    </font>
    <font>
      <i/>
      <sz val="10"/>
      <color rgb="FF000000"/>
      <name val="Times New Roman"/>
      <family val="1"/>
    </font>
    <font>
      <b/>
      <sz val="14"/>
      <color rgb="FF000000"/>
      <name val="Times New Roman"/>
      <family val="1"/>
    </font>
    <font>
      <sz val="14"/>
      <name val="Times New Roman"/>
      <family val="1"/>
    </font>
    <font>
      <i/>
      <sz val="12"/>
      <color theme="1"/>
      <name val="Times New Roman"/>
      <family val="1"/>
    </font>
    <font>
      <b/>
      <sz val="11"/>
      <color rgb="FF000000"/>
      <name val="Times New Roman"/>
      <family val="1"/>
    </font>
    <font>
      <sz val="11"/>
      <color rgb="FF000000"/>
      <name val="Times New Roman"/>
      <family val="1"/>
    </font>
    <font>
      <i/>
      <sz val="11"/>
      <color rgb="FF000000"/>
      <name val="Times New Roman"/>
      <family val="1"/>
    </font>
    <font>
      <sz val="11"/>
      <color theme="1"/>
      <name val="Times New Roman"/>
      <family val="1"/>
    </font>
    <font>
      <b/>
      <sz val="14"/>
      <color theme="1"/>
      <name val="Times New Roman"/>
      <family val="1"/>
    </font>
    <font>
      <b/>
      <i/>
      <sz val="14"/>
      <color theme="1"/>
      <name val="Times New Roman"/>
      <family val="1"/>
    </font>
    <font>
      <i/>
      <sz val="14"/>
      <color theme="1"/>
      <name val="Times New Roman"/>
      <family val="1"/>
    </font>
    <font>
      <i/>
      <sz val="12"/>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patternFill>
    </fill>
  </fills>
  <borders count="20">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auto="1"/>
      </left>
      <right style="thin">
        <color auto="1"/>
      </right>
      <top style="dashed">
        <color auto="1"/>
      </top>
      <bottom/>
      <diagonal/>
    </border>
    <border>
      <left/>
      <right/>
      <top style="thin">
        <color indexed="64"/>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thin">
        <color rgb="FF000000"/>
      </right>
      <top/>
      <bottom style="thin">
        <color rgb="FF000000"/>
      </bottom>
      <diagonal/>
    </border>
    <border>
      <left/>
      <right/>
      <top/>
      <bottom style="thin">
        <color rgb="FF000000"/>
      </bottom>
      <diagonal/>
    </border>
  </borders>
  <cellStyleXfs count="7">
    <xf numFmtId="0" fontId="0" fillId="0" borderId="0"/>
    <xf numFmtId="43" fontId="6" fillId="0" borderId="0" applyFont="0" applyFill="0" applyBorder="0" applyAlignment="0" applyProtection="0"/>
    <xf numFmtId="9" fontId="6" fillId="0" borderId="0" applyFont="0" applyFill="0" applyBorder="0" applyAlignment="0" applyProtection="0"/>
    <xf numFmtId="0" fontId="1" fillId="0" borderId="0"/>
    <xf numFmtId="0" fontId="9" fillId="0" borderId="0"/>
    <xf numFmtId="0" fontId="26" fillId="0" borderId="0"/>
    <xf numFmtId="0" fontId="25" fillId="0" borderId="0"/>
  </cellStyleXfs>
  <cellXfs count="283">
    <xf numFmtId="0" fontId="0" fillId="0" borderId="0" xfId="0"/>
    <xf numFmtId="164" fontId="5" fillId="0" borderId="4" xfId="0" applyNumberFormat="1" applyFont="1" applyBorder="1" applyAlignment="1">
      <alignment horizontal="right" vertical="top" wrapText="1" readingOrder="1"/>
    </xf>
    <xf numFmtId="164" fontId="5" fillId="0" borderId="4" xfId="0" applyNumberFormat="1" applyFont="1" applyBorder="1" applyAlignment="1">
      <alignment horizontal="right" vertical="center" wrapText="1" readingOrder="1"/>
    </xf>
    <xf numFmtId="0" fontId="5" fillId="0" borderId="4" xfId="0" applyFont="1" applyBorder="1" applyAlignment="1">
      <alignment horizontal="center" vertical="center" wrapText="1" readingOrder="1"/>
    </xf>
    <xf numFmtId="0" fontId="7" fillId="0" borderId="0" xfId="0" applyFont="1"/>
    <xf numFmtId="0" fontId="7" fillId="0" borderId="0" xfId="0" applyFont="1" applyAlignment="1">
      <alignment vertical="center"/>
    </xf>
    <xf numFmtId="0" fontId="7" fillId="0" borderId="0" xfId="0" applyFont="1" applyAlignment="1">
      <alignment horizontal="left"/>
    </xf>
    <xf numFmtId="0" fontId="3" fillId="0" borderId="7" xfId="0" applyFont="1" applyBorder="1" applyAlignment="1">
      <alignment horizontal="center" vertical="top" wrapText="1" readingOrder="1"/>
    </xf>
    <xf numFmtId="0" fontId="5" fillId="0" borderId="4" xfId="0" applyFont="1" applyBorder="1" applyAlignment="1">
      <alignment vertical="center" wrapText="1" readingOrder="1"/>
    </xf>
    <xf numFmtId="0" fontId="3" fillId="0" borderId="4" xfId="0" applyFont="1" applyBorder="1" applyAlignment="1">
      <alignment horizontal="center" vertical="top" wrapText="1" readingOrder="1"/>
    </xf>
    <xf numFmtId="0" fontId="5" fillId="0" borderId="1" xfId="0" applyFont="1" applyBorder="1" applyAlignment="1">
      <alignment horizontal="center" vertical="center" wrapText="1" readingOrder="1"/>
    </xf>
    <xf numFmtId="0" fontId="5" fillId="0" borderId="1" xfId="0" applyFont="1" applyBorder="1" applyAlignment="1">
      <alignment vertical="center" wrapText="1" readingOrder="1"/>
    </xf>
    <xf numFmtId="164" fontId="5" fillId="0" borderId="1" xfId="0" applyNumberFormat="1" applyFont="1" applyBorder="1" applyAlignment="1">
      <alignment horizontal="right" vertical="center" wrapText="1" readingOrder="1"/>
    </xf>
    <xf numFmtId="0" fontId="4" fillId="0" borderId="4" xfId="0" applyFont="1" applyBorder="1" applyAlignment="1">
      <alignment vertical="center" wrapText="1" readingOrder="1"/>
    </xf>
    <xf numFmtId="164" fontId="4" fillId="0" borderId="4" xfId="0" applyNumberFormat="1" applyFont="1" applyBorder="1" applyAlignment="1">
      <alignment horizontal="right" vertical="center" wrapText="1" readingOrder="1"/>
    </xf>
    <xf numFmtId="0" fontId="13" fillId="0" borderId="0" xfId="0" applyFont="1" applyAlignment="1">
      <alignment horizontal="center"/>
    </xf>
    <xf numFmtId="0" fontId="13" fillId="0" borderId="0" xfId="0" applyFont="1"/>
    <xf numFmtId="164" fontId="11" fillId="0" borderId="4" xfId="0" applyNumberFormat="1" applyFont="1" applyBorder="1" applyAlignment="1">
      <alignment horizontal="right" vertical="center" wrapText="1" readingOrder="1"/>
    </xf>
    <xf numFmtId="0" fontId="13" fillId="0" borderId="0" xfId="0" applyFont="1" applyAlignment="1">
      <alignment vertical="center"/>
    </xf>
    <xf numFmtId="0" fontId="7" fillId="0" borderId="0" xfId="0" applyFont="1" applyAlignment="1">
      <alignment horizontal="center"/>
    </xf>
    <xf numFmtId="0" fontId="4" fillId="0" borderId="4" xfId="0" applyFont="1" applyBorder="1" applyAlignment="1">
      <alignment horizontal="center" vertical="center" wrapText="1" readingOrder="1"/>
    </xf>
    <xf numFmtId="0" fontId="12" fillId="0" borderId="0" xfId="0" applyFont="1"/>
    <xf numFmtId="164" fontId="12" fillId="0" borderId="0" xfId="0" applyNumberFormat="1" applyFont="1"/>
    <xf numFmtId="0" fontId="16" fillId="0" borderId="1" xfId="0" applyFont="1" applyBorder="1" applyAlignment="1">
      <alignment horizontal="center" vertical="top" wrapText="1" readingOrder="1"/>
    </xf>
    <xf numFmtId="0" fontId="16" fillId="0" borderId="4" xfId="0" applyFont="1" applyBorder="1" applyAlignment="1">
      <alignment horizontal="center" vertical="center" wrapText="1" readingOrder="1"/>
    </xf>
    <xf numFmtId="0" fontId="16" fillId="0" borderId="4" xfId="0" applyFont="1" applyBorder="1" applyAlignment="1">
      <alignment horizontal="center" vertical="top" wrapText="1" readingOrder="1"/>
    </xf>
    <xf numFmtId="0" fontId="16" fillId="0" borderId="7" xfId="0" applyFont="1" applyBorder="1" applyAlignment="1">
      <alignment horizontal="center" vertical="top" wrapText="1" readingOrder="1"/>
    </xf>
    <xf numFmtId="0" fontId="16" fillId="0" borderId="4" xfId="0" applyFont="1" applyBorder="1" applyAlignment="1">
      <alignment vertical="center" wrapText="1" readingOrder="1"/>
    </xf>
    <xf numFmtId="164" fontId="16" fillId="0" borderId="4" xfId="0" applyNumberFormat="1" applyFont="1" applyBorder="1" applyAlignment="1">
      <alignment horizontal="right" vertical="center" wrapText="1" readingOrder="1"/>
    </xf>
    <xf numFmtId="0" fontId="12" fillId="0" borderId="0" xfId="0" applyFont="1" applyAlignment="1">
      <alignment vertical="center"/>
    </xf>
    <xf numFmtId="0" fontId="12" fillId="0" borderId="4" xfId="0" applyFont="1" applyBorder="1" applyAlignment="1">
      <alignment horizontal="center" vertical="center" wrapText="1" readingOrder="1"/>
    </xf>
    <xf numFmtId="164" fontId="12" fillId="0" borderId="4" xfId="0" applyNumberFormat="1" applyFont="1" applyBorder="1" applyAlignment="1">
      <alignment horizontal="right" vertical="center" wrapText="1" readingOrder="1"/>
    </xf>
    <xf numFmtId="0" fontId="12" fillId="0" borderId="1" xfId="0" applyFont="1" applyBorder="1" applyAlignment="1">
      <alignment horizontal="center" vertical="center" wrapText="1" readingOrder="1"/>
    </xf>
    <xf numFmtId="164" fontId="12" fillId="0" borderId="1" xfId="0" applyNumberFormat="1" applyFont="1" applyBorder="1" applyAlignment="1">
      <alignment horizontal="right" vertical="center" wrapText="1" readingOrder="1"/>
    </xf>
    <xf numFmtId="0" fontId="12" fillId="0" borderId="11" xfId="0" applyFont="1" applyBorder="1" applyAlignment="1">
      <alignment horizontal="center" vertical="center"/>
    </xf>
    <xf numFmtId="164" fontId="12" fillId="0" borderId="11" xfId="0" applyNumberFormat="1" applyFont="1" applyBorder="1" applyAlignment="1">
      <alignment vertical="center"/>
    </xf>
    <xf numFmtId="3" fontId="12" fillId="0" borderId="0" xfId="0" applyNumberFormat="1" applyFont="1"/>
    <xf numFmtId="0" fontId="12" fillId="0" borderId="4" xfId="0" applyFont="1" applyBorder="1" applyAlignment="1">
      <alignment horizontal="left" vertical="center" wrapText="1" readingOrder="1"/>
    </xf>
    <xf numFmtId="0" fontId="12" fillId="0" borderId="1" xfId="0" applyFont="1" applyBorder="1" applyAlignment="1">
      <alignment horizontal="left" vertical="center" wrapText="1" readingOrder="1"/>
    </xf>
    <xf numFmtId="0" fontId="12" fillId="0" borderId="11" xfId="0" applyFont="1" applyBorder="1" applyAlignment="1">
      <alignment horizontal="left" vertical="center"/>
    </xf>
    <xf numFmtId="0" fontId="15" fillId="0" borderId="0" xfId="0" applyFont="1"/>
    <xf numFmtId="164" fontId="12" fillId="0" borderId="14" xfId="0" applyNumberFormat="1" applyFont="1" applyBorder="1" applyAlignment="1">
      <alignment vertical="top" wrapText="1" readingOrder="1"/>
    </xf>
    <xf numFmtId="0" fontId="12" fillId="0" borderId="14" xfId="0" applyFont="1" applyBorder="1" applyAlignment="1">
      <alignment vertical="top" wrapText="1" readingOrder="1"/>
    </xf>
    <xf numFmtId="0" fontId="12" fillId="0" borderId="0" xfId="0" applyFont="1" applyAlignment="1">
      <alignment vertical="top" wrapText="1" readingOrder="1"/>
    </xf>
    <xf numFmtId="164" fontId="12" fillId="0" borderId="14" xfId="0" applyNumberFormat="1" applyFont="1" applyBorder="1" applyAlignment="1">
      <alignment vertical="center" wrapText="1" readingOrder="1"/>
    </xf>
    <xf numFmtId="164" fontId="12" fillId="0" borderId="11" xfId="0" applyNumberFormat="1" applyFont="1" applyBorder="1" applyAlignment="1">
      <alignment vertical="center" wrapText="1" readingOrder="1"/>
    </xf>
    <xf numFmtId="0" fontId="5" fillId="0" borderId="4" xfId="0" applyFont="1" applyBorder="1" applyAlignment="1">
      <alignment horizontal="left" vertical="center" wrapText="1" readingOrder="1"/>
    </xf>
    <xf numFmtId="0" fontId="8" fillId="0" borderId="11" xfId="0" applyFont="1" applyBorder="1" applyAlignment="1">
      <alignment horizontal="center" vertical="center"/>
    </xf>
    <xf numFmtId="164" fontId="8" fillId="0" borderId="11" xfId="0" applyNumberFormat="1" applyFont="1" applyBorder="1" applyAlignment="1">
      <alignment vertical="center"/>
    </xf>
    <xf numFmtId="0" fontId="8" fillId="0" borderId="0" xfId="0" applyFont="1" applyAlignment="1">
      <alignment vertical="center"/>
    </xf>
    <xf numFmtId="9" fontId="4" fillId="0" borderId="4" xfId="2" applyFont="1" applyBorder="1" applyAlignment="1">
      <alignment horizontal="right" vertical="center" wrapText="1" readingOrder="1"/>
    </xf>
    <xf numFmtId="9" fontId="5" fillId="0" borderId="4" xfId="2" applyFont="1" applyBorder="1" applyAlignment="1">
      <alignment horizontal="right" vertical="center" wrapText="1" readingOrder="1"/>
    </xf>
    <xf numFmtId="0" fontId="8" fillId="0" borderId="11" xfId="0" applyFont="1" applyBorder="1" applyAlignment="1">
      <alignment vertical="center" wrapText="1"/>
    </xf>
    <xf numFmtId="165" fontId="15" fillId="0" borderId="0" xfId="1" applyNumberFormat="1" applyFont="1" applyFill="1" applyAlignment="1">
      <alignment vertical="center"/>
    </xf>
    <xf numFmtId="165" fontId="13" fillId="0" borderId="0" xfId="1" applyNumberFormat="1" applyFont="1" applyFill="1"/>
    <xf numFmtId="49" fontId="15" fillId="0" borderId="0" xfId="1" applyNumberFormat="1" applyFont="1" applyFill="1" applyAlignment="1">
      <alignment vertical="center"/>
    </xf>
    <xf numFmtId="0" fontId="15" fillId="0" borderId="0" xfId="0" applyFont="1" applyAlignment="1">
      <alignment vertical="center"/>
    </xf>
    <xf numFmtId="0" fontId="17" fillId="0" borderId="0" xfId="0" applyFont="1"/>
    <xf numFmtId="0" fontId="15" fillId="0" borderId="0" xfId="0" applyFont="1" applyAlignment="1">
      <alignment vertical="center" wrapText="1"/>
    </xf>
    <xf numFmtId="0" fontId="19" fillId="0" borderId="0" xfId="0" applyFont="1" applyAlignment="1">
      <alignment horizontal="right" vertical="center"/>
    </xf>
    <xf numFmtId="165" fontId="7" fillId="0" borderId="0" xfId="1" applyNumberFormat="1" applyFont="1" applyFill="1"/>
    <xf numFmtId="0" fontId="20" fillId="0" borderId="0" xfId="0" applyFont="1"/>
    <xf numFmtId="0" fontId="7" fillId="0" borderId="0" xfId="0" applyFont="1" applyAlignment="1">
      <alignment horizontal="center" vertical="center"/>
    </xf>
    <xf numFmtId="165" fontId="7" fillId="0" borderId="0" xfId="1" applyNumberFormat="1" applyFont="1" applyFill="1" applyAlignment="1">
      <alignment vertical="center"/>
    </xf>
    <xf numFmtId="165" fontId="7" fillId="0" borderId="15" xfId="1" applyNumberFormat="1" applyFont="1" applyFill="1" applyBorder="1" applyAlignment="1">
      <alignment vertical="center"/>
    </xf>
    <xf numFmtId="165" fontId="14" fillId="0" borderId="15" xfId="1" applyNumberFormat="1" applyFont="1" applyFill="1" applyBorder="1" applyAlignment="1">
      <alignment horizontal="center" vertical="center"/>
    </xf>
    <xf numFmtId="165" fontId="7" fillId="0" borderId="0" xfId="1" applyNumberFormat="1" applyFont="1" applyFill="1" applyBorder="1" applyAlignment="1">
      <alignment vertical="center"/>
    </xf>
    <xf numFmtId="165" fontId="14" fillId="0" borderId="0" xfId="1" applyNumberFormat="1" applyFont="1" applyFill="1" applyBorder="1" applyAlignment="1">
      <alignment horizontal="center" vertical="center" wrapText="1"/>
    </xf>
    <xf numFmtId="165" fontId="7" fillId="0" borderId="0" xfId="1" applyNumberFormat="1" applyFont="1" applyFill="1" applyAlignment="1">
      <alignment horizontal="left" vertical="center"/>
    </xf>
    <xf numFmtId="0" fontId="21" fillId="0" borderId="0" xfId="0" applyFont="1" applyAlignment="1">
      <alignment vertical="center"/>
    </xf>
    <xf numFmtId="0" fontId="21" fillId="0" borderId="0" xfId="0" applyFont="1" applyAlignment="1">
      <alignment horizontal="center" vertical="center"/>
    </xf>
    <xf numFmtId="0" fontId="22" fillId="0" borderId="11" xfId="0" applyFont="1" applyBorder="1" applyAlignment="1">
      <alignment horizontal="center" vertical="center" wrapText="1"/>
    </xf>
    <xf numFmtId="165" fontId="22" fillId="0" borderId="11" xfId="1" applyNumberFormat="1" applyFont="1" applyFill="1" applyBorder="1" applyAlignment="1">
      <alignment horizontal="center" vertical="center" wrapText="1"/>
    </xf>
    <xf numFmtId="0" fontId="22" fillId="0" borderId="0" xfId="0" applyFont="1" applyAlignment="1">
      <alignment horizontal="center" vertical="center"/>
    </xf>
    <xf numFmtId="0" fontId="22" fillId="0" borderId="11" xfId="0" applyFont="1" applyBorder="1" applyAlignment="1">
      <alignment horizontal="center" vertical="center"/>
    </xf>
    <xf numFmtId="0" fontId="21" fillId="0" borderId="11" xfId="0" applyFont="1" applyBorder="1" applyAlignment="1">
      <alignment horizontal="center" vertical="center"/>
    </xf>
    <xf numFmtId="165" fontId="21" fillId="0" borderId="11" xfId="1" applyNumberFormat="1" applyFont="1" applyFill="1" applyBorder="1" applyAlignment="1">
      <alignment horizontal="center" vertical="center"/>
    </xf>
    <xf numFmtId="0" fontId="22" fillId="0" borderId="0" xfId="0" applyFont="1" applyAlignment="1">
      <alignment vertical="center"/>
    </xf>
    <xf numFmtId="0" fontId="23" fillId="0" borderId="11" xfId="0" applyFont="1" applyBorder="1" applyAlignment="1">
      <alignment horizontal="left" vertical="center" wrapText="1"/>
    </xf>
    <xf numFmtId="0" fontId="21" fillId="0" borderId="11" xfId="0" applyFont="1" applyBorder="1" applyAlignment="1">
      <alignment horizontal="left" vertical="center" wrapText="1"/>
    </xf>
    <xf numFmtId="0" fontId="22" fillId="0" borderId="11" xfId="0" applyFont="1" applyBorder="1" applyAlignment="1">
      <alignment vertical="center"/>
    </xf>
    <xf numFmtId="0" fontId="22" fillId="0" borderId="11" xfId="0" applyFont="1" applyBorder="1" applyAlignment="1">
      <alignment horizontal="left" vertical="center"/>
    </xf>
    <xf numFmtId="0" fontId="21" fillId="0" borderId="0" xfId="0" applyFont="1" applyAlignment="1">
      <alignment horizontal="left" vertical="center"/>
    </xf>
    <xf numFmtId="165" fontId="22" fillId="0" borderId="11" xfId="1" applyNumberFormat="1" applyFont="1" applyFill="1" applyBorder="1" applyAlignment="1">
      <alignment horizontal="left" vertical="center"/>
    </xf>
    <xf numFmtId="165" fontId="24" fillId="0" borderId="11" xfId="1" applyNumberFormat="1" applyFont="1" applyFill="1" applyBorder="1" applyAlignment="1">
      <alignment horizontal="left" vertical="center"/>
    </xf>
    <xf numFmtId="0" fontId="24" fillId="0" borderId="0" xfId="0" applyFont="1" applyAlignment="1">
      <alignment horizontal="left" vertical="center"/>
    </xf>
    <xf numFmtId="0" fontId="21" fillId="0" borderId="11" xfId="0" applyFont="1" applyBorder="1" applyAlignment="1">
      <alignment horizontal="left" vertical="center"/>
    </xf>
    <xf numFmtId="0" fontId="22" fillId="0" borderId="11" xfId="0" applyFont="1" applyBorder="1" applyAlignment="1">
      <alignment horizontal="right" vertical="center"/>
    </xf>
    <xf numFmtId="165" fontId="21" fillId="0" borderId="11" xfId="1" applyNumberFormat="1" applyFont="1" applyFill="1" applyBorder="1" applyAlignment="1">
      <alignment horizontal="right" vertical="center"/>
    </xf>
    <xf numFmtId="0" fontId="21" fillId="0" borderId="11" xfId="0" applyFont="1" applyBorder="1" applyAlignment="1">
      <alignment horizontal="center" vertical="center" wrapText="1"/>
    </xf>
    <xf numFmtId="165" fontId="22" fillId="0" borderId="11" xfId="1" applyNumberFormat="1" applyFont="1" applyFill="1" applyBorder="1" applyAlignment="1">
      <alignment horizontal="right" vertical="center"/>
    </xf>
    <xf numFmtId="165" fontId="22" fillId="0" borderId="11" xfId="1" applyNumberFormat="1" applyFont="1" applyFill="1" applyBorder="1" applyAlignment="1">
      <alignment vertical="center"/>
    </xf>
    <xf numFmtId="165" fontId="21" fillId="0" borderId="11" xfId="1" applyNumberFormat="1" applyFont="1" applyFill="1" applyBorder="1" applyAlignment="1">
      <alignment vertical="center"/>
    </xf>
    <xf numFmtId="0" fontId="22" fillId="0" borderId="11" xfId="6" quotePrefix="1" applyFont="1" applyBorder="1" applyAlignment="1">
      <alignment horizontal="center"/>
    </xf>
    <xf numFmtId="0" fontId="22" fillId="0" borderId="11" xfId="6" applyFont="1" applyBorder="1" applyAlignment="1">
      <alignment vertical="center" wrapText="1"/>
    </xf>
    <xf numFmtId="0" fontId="22" fillId="0" borderId="16" xfId="5" quotePrefix="1" applyFont="1" applyBorder="1" applyAlignment="1">
      <alignment horizontal="left" vertical="center" wrapText="1"/>
    </xf>
    <xf numFmtId="0" fontId="22" fillId="0" borderId="11" xfId="6" quotePrefix="1" applyFont="1" applyBorder="1" applyAlignment="1">
      <alignment horizontal="center" vertical="center" wrapText="1"/>
    </xf>
    <xf numFmtId="0" fontId="23" fillId="0" borderId="11" xfId="0" applyFont="1" applyBorder="1" applyAlignment="1">
      <alignment horizontal="center" vertical="center" wrapText="1"/>
    </xf>
    <xf numFmtId="0" fontId="21" fillId="0" borderId="11" xfId="6" quotePrefix="1" applyFont="1" applyBorder="1" applyAlignment="1">
      <alignment horizontal="center"/>
    </xf>
    <xf numFmtId="0" fontId="21" fillId="0" borderId="11" xfId="6" applyFont="1" applyBorder="1" applyAlignment="1">
      <alignment vertical="center"/>
    </xf>
    <xf numFmtId="0" fontId="21" fillId="0" borderId="11" xfId="6" quotePrefix="1" applyFont="1" applyBorder="1" applyAlignment="1">
      <alignment horizontal="center" vertical="center"/>
    </xf>
    <xf numFmtId="0" fontId="21" fillId="0" borderId="11" xfId="6" applyFont="1" applyBorder="1" applyAlignment="1">
      <alignment vertical="center" wrapText="1"/>
    </xf>
    <xf numFmtId="0" fontId="14" fillId="0" borderId="0" xfId="0" applyFont="1" applyAlignment="1">
      <alignment horizontal="center" vertical="center" wrapText="1"/>
    </xf>
    <xf numFmtId="0" fontId="27" fillId="0" borderId="0" xfId="0" applyFont="1" applyAlignment="1">
      <alignment horizontal="left" vertical="center" wrapText="1"/>
    </xf>
    <xf numFmtId="0" fontId="19" fillId="0" borderId="0" xfId="0" applyFont="1" applyAlignment="1">
      <alignment horizontal="left" vertical="center" wrapText="1"/>
    </xf>
    <xf numFmtId="165" fontId="7" fillId="0" borderId="0" xfId="1" applyNumberFormat="1" applyFont="1" applyFill="1" applyAlignment="1">
      <alignment horizontal="right" vertical="center"/>
    </xf>
    <xf numFmtId="0" fontId="22" fillId="0" borderId="17" xfId="5" quotePrefix="1" applyFont="1" applyBorder="1" applyAlignment="1">
      <alignment horizontal="left" vertical="center" wrapText="1"/>
    </xf>
    <xf numFmtId="0" fontId="22" fillId="0" borderId="11" xfId="5" quotePrefix="1" applyFont="1" applyBorder="1" applyAlignment="1">
      <alignment horizontal="left" vertical="center" wrapText="1"/>
    </xf>
    <xf numFmtId="0" fontId="28" fillId="0" borderId="11" xfId="0" applyFont="1" applyBorder="1" applyAlignment="1">
      <alignment horizontal="center" vertical="center" wrapText="1"/>
    </xf>
    <xf numFmtId="0" fontId="28" fillId="0" borderId="11" xfId="6" applyFont="1" applyBorder="1" applyAlignment="1">
      <alignment vertical="center" wrapText="1"/>
    </xf>
    <xf numFmtId="0" fontId="28" fillId="0" borderId="11" xfId="0" applyFont="1" applyBorder="1" applyAlignment="1">
      <alignment vertical="center"/>
    </xf>
    <xf numFmtId="165" fontId="28" fillId="0" borderId="11" xfId="1" applyNumberFormat="1" applyFont="1" applyFill="1" applyBorder="1" applyAlignment="1">
      <alignment horizontal="right" vertical="center"/>
    </xf>
    <xf numFmtId="165" fontId="28" fillId="0" borderId="11" xfId="1" applyNumberFormat="1" applyFont="1" applyFill="1" applyBorder="1" applyAlignment="1">
      <alignment vertical="center"/>
    </xf>
    <xf numFmtId="0" fontId="28" fillId="0" borderId="0" xfId="0" applyFont="1" applyAlignment="1">
      <alignment vertical="center"/>
    </xf>
    <xf numFmtId="0" fontId="28" fillId="0" borderId="11" xfId="0" applyFont="1" applyBorder="1" applyAlignment="1">
      <alignment horizontal="left" vertical="center" wrapText="1"/>
    </xf>
    <xf numFmtId="0" fontId="28" fillId="0" borderId="11" xfId="0" applyFont="1" applyBorder="1" applyAlignment="1">
      <alignment horizontal="left" vertical="center"/>
    </xf>
    <xf numFmtId="0" fontId="23" fillId="0" borderId="11" xfId="0" applyFont="1" applyBorder="1" applyAlignment="1">
      <alignment horizontal="center" vertical="center"/>
    </xf>
    <xf numFmtId="0" fontId="28" fillId="0" borderId="11" xfId="0" applyFont="1" applyBorder="1" applyAlignment="1">
      <alignment horizontal="center" vertical="center"/>
    </xf>
    <xf numFmtId="164" fontId="7" fillId="0" borderId="0" xfId="0" applyNumberFormat="1" applyFont="1" applyAlignment="1">
      <alignment vertical="center"/>
    </xf>
    <xf numFmtId="0" fontId="14" fillId="0" borderId="0" xfId="0" applyFont="1" applyAlignment="1">
      <alignment vertical="center"/>
    </xf>
    <xf numFmtId="0" fontId="3" fillId="0" borderId="4" xfId="0" applyFont="1" applyBorder="1" applyAlignment="1">
      <alignment vertical="top" wrapText="1" readingOrder="1"/>
    </xf>
    <xf numFmtId="0" fontId="3" fillId="0" borderId="4" xfId="0" applyFont="1" applyBorder="1" applyAlignment="1">
      <alignment horizontal="center" vertical="center" wrapText="1" readingOrder="1"/>
    </xf>
    <xf numFmtId="0" fontId="3" fillId="0" borderId="4" xfId="0" applyFont="1" applyBorder="1" applyAlignment="1">
      <alignment horizontal="right" vertical="center" wrapText="1" readingOrder="1"/>
    </xf>
    <xf numFmtId="164" fontId="3" fillId="0" borderId="4" xfId="0" applyNumberFormat="1" applyFont="1" applyBorder="1" applyAlignment="1">
      <alignment horizontal="right" vertical="top" wrapText="1" readingOrder="1"/>
    </xf>
    <xf numFmtId="0" fontId="2" fillId="0" borderId="4" xfId="0" applyFont="1" applyBorder="1" applyAlignment="1">
      <alignment horizontal="center" vertical="top" wrapText="1" readingOrder="1"/>
    </xf>
    <xf numFmtId="0" fontId="2" fillId="0" borderId="4" xfId="0" applyFont="1" applyBorder="1" applyAlignment="1">
      <alignment vertical="top" wrapText="1" readingOrder="1"/>
    </xf>
    <xf numFmtId="164" fontId="2" fillId="0" borderId="4" xfId="0" applyNumberFormat="1" applyFont="1" applyBorder="1" applyAlignment="1">
      <alignment horizontal="right" vertical="center" wrapText="1" readingOrder="1"/>
    </xf>
    <xf numFmtId="164" fontId="2" fillId="0" borderId="4" xfId="0" applyNumberFormat="1" applyFont="1" applyBorder="1" applyAlignment="1">
      <alignment horizontal="right" vertical="top" wrapText="1" readingOrder="1"/>
    </xf>
    <xf numFmtId="0" fontId="2" fillId="0" borderId="4" xfId="0" applyFont="1" applyBorder="1" applyAlignment="1">
      <alignment horizontal="right" vertical="center" wrapText="1" readingOrder="1"/>
    </xf>
    <xf numFmtId="0" fontId="29" fillId="0" borderId="4" xfId="0" applyFont="1" applyBorder="1" applyAlignment="1">
      <alignment horizontal="right" vertical="center" wrapText="1" readingOrder="1"/>
    </xf>
    <xf numFmtId="0" fontId="22" fillId="0" borderId="11" xfId="0" applyFont="1" applyBorder="1"/>
    <xf numFmtId="0" fontId="22" fillId="0" borderId="0" xfId="0" applyFont="1"/>
    <xf numFmtId="164" fontId="3" fillId="0" borderId="1" xfId="0" applyNumberFormat="1" applyFont="1" applyBorder="1" applyAlignment="1">
      <alignment horizontal="right" vertical="top" wrapText="1" readingOrder="1"/>
    </xf>
    <xf numFmtId="164" fontId="2" fillId="0" borderId="11" xfId="0" applyNumberFormat="1" applyFont="1" applyBorder="1" applyAlignment="1">
      <alignment horizontal="right" vertical="top" wrapText="1" readingOrder="1"/>
    </xf>
    <xf numFmtId="164" fontId="2" fillId="0" borderId="10" xfId="0" applyNumberFormat="1" applyFont="1" applyBorder="1" applyAlignment="1">
      <alignment horizontal="right" vertical="top" wrapText="1" readingOrder="1"/>
    </xf>
    <xf numFmtId="164" fontId="2" fillId="0" borderId="7" xfId="0" applyNumberFormat="1" applyFont="1" applyBorder="1" applyAlignment="1">
      <alignment horizontal="right" vertical="top" wrapText="1" readingOrder="1"/>
    </xf>
    <xf numFmtId="164" fontId="2" fillId="0" borderId="9" xfId="0" applyNumberFormat="1" applyFont="1" applyBorder="1" applyAlignment="1">
      <alignment horizontal="right" vertical="top" wrapText="1" readingOrder="1"/>
    </xf>
    <xf numFmtId="0" fontId="21" fillId="0" borderId="0" xfId="0" applyFont="1"/>
    <xf numFmtId="0" fontId="3" fillId="0" borderId="7" xfId="0" applyFont="1" applyBorder="1" applyAlignment="1">
      <alignment horizontal="center" vertical="center" wrapText="1" readingOrder="1"/>
    </xf>
    <xf numFmtId="0" fontId="3" fillId="0" borderId="18" xfId="0" applyFont="1" applyBorder="1" applyAlignment="1">
      <alignment horizontal="center" vertical="center" wrapText="1"/>
    </xf>
    <xf numFmtId="0" fontId="3" fillId="0" borderId="7" xfId="0" applyFont="1" applyBorder="1" applyAlignment="1">
      <alignment horizontal="center" vertical="center" wrapText="1"/>
    </xf>
    <xf numFmtId="9" fontId="16" fillId="0" borderId="4" xfId="2" applyFont="1" applyBorder="1" applyAlignment="1">
      <alignment horizontal="right" vertical="center" wrapText="1" readingOrder="1"/>
    </xf>
    <xf numFmtId="9" fontId="12" fillId="0" borderId="4" xfId="2" applyFont="1" applyBorder="1" applyAlignment="1">
      <alignment horizontal="right" vertical="center" wrapText="1" readingOrder="1"/>
    </xf>
    <xf numFmtId="0" fontId="33" fillId="0" borderId="4" xfId="0" applyFont="1" applyBorder="1" applyAlignment="1">
      <alignment horizontal="center" vertical="center" wrapText="1" readingOrder="1"/>
    </xf>
    <xf numFmtId="0" fontId="33" fillId="0" borderId="4" xfId="0" applyFont="1" applyBorder="1" applyAlignment="1">
      <alignment vertical="center" wrapText="1" readingOrder="1"/>
    </xf>
    <xf numFmtId="164" fontId="33" fillId="0" borderId="4" xfId="0" applyNumberFormat="1" applyFont="1" applyBorder="1" applyAlignment="1">
      <alignment horizontal="right" vertical="center" wrapText="1" readingOrder="1"/>
    </xf>
    <xf numFmtId="9" fontId="33" fillId="0" borderId="4" xfId="2" applyFont="1" applyBorder="1" applyAlignment="1">
      <alignment horizontal="center" vertical="center" wrapText="1" readingOrder="1"/>
    </xf>
    <xf numFmtId="0" fontId="34" fillId="0" borderId="4" xfId="0" applyFont="1" applyBorder="1" applyAlignment="1">
      <alignment horizontal="center" vertical="center" wrapText="1" readingOrder="1"/>
    </xf>
    <xf numFmtId="0" fontId="34" fillId="0" borderId="4" xfId="0" applyFont="1" applyBorder="1" applyAlignment="1">
      <alignment vertical="center" wrapText="1" readingOrder="1"/>
    </xf>
    <xf numFmtId="164" fontId="34" fillId="0" borderId="4" xfId="0" applyNumberFormat="1" applyFont="1" applyBorder="1" applyAlignment="1">
      <alignment horizontal="right" vertical="center" wrapText="1" readingOrder="1"/>
    </xf>
    <xf numFmtId="9" fontId="34" fillId="0" borderId="4" xfId="2" applyFont="1" applyBorder="1" applyAlignment="1">
      <alignment horizontal="center" vertical="center" wrapText="1" readingOrder="1"/>
    </xf>
    <xf numFmtId="0" fontId="35" fillId="0" borderId="4" xfId="0" applyFont="1" applyBorder="1" applyAlignment="1">
      <alignment horizontal="center" vertical="center" wrapText="1" readingOrder="1"/>
    </xf>
    <xf numFmtId="0" fontId="35" fillId="0" borderId="4" xfId="0" applyFont="1" applyBorder="1" applyAlignment="1">
      <alignment vertical="center" wrapText="1" readingOrder="1"/>
    </xf>
    <xf numFmtId="164" fontId="35" fillId="0" borderId="4" xfId="0" applyNumberFormat="1" applyFont="1" applyBorder="1" applyAlignment="1">
      <alignment horizontal="right" vertical="center" wrapText="1" readingOrder="1"/>
    </xf>
    <xf numFmtId="3" fontId="7" fillId="0" borderId="0" xfId="0" applyNumberFormat="1" applyFont="1" applyAlignment="1">
      <alignment vertical="center"/>
    </xf>
    <xf numFmtId="9" fontId="35" fillId="0" borderId="4" xfId="2" applyFont="1" applyBorder="1" applyAlignment="1">
      <alignment horizontal="center" vertical="center" wrapText="1" readingOrder="1"/>
    </xf>
    <xf numFmtId="0" fontId="36" fillId="3" borderId="13" xfId="0" applyFont="1" applyFill="1" applyBorder="1" applyAlignment="1">
      <alignment horizontal="left" vertical="center" wrapText="1"/>
    </xf>
    <xf numFmtId="0" fontId="34" fillId="0" borderId="11" xfId="3" applyFont="1" applyBorder="1" applyAlignment="1">
      <alignment vertical="center" wrapText="1"/>
    </xf>
    <xf numFmtId="0" fontId="34" fillId="0" borderId="11" xfId="0" applyFont="1" applyBorder="1" applyAlignment="1">
      <alignment vertical="center" wrapText="1"/>
    </xf>
    <xf numFmtId="3" fontId="36" fillId="2" borderId="11" xfId="4" applyNumberFormat="1" applyFont="1" applyFill="1" applyBorder="1" applyAlignment="1">
      <alignment horizontal="left" vertical="center" wrapText="1"/>
    </xf>
    <xf numFmtId="0" fontId="33" fillId="0" borderId="4" xfId="0" applyFont="1" applyBorder="1" applyAlignment="1">
      <alignment horizontal="right" vertical="center" wrapText="1" readingOrder="1"/>
    </xf>
    <xf numFmtId="0" fontId="33" fillId="0" borderId="4" xfId="0" applyFont="1" applyBorder="1" applyAlignment="1">
      <alignment horizontal="center" vertical="center" wrapText="1"/>
    </xf>
    <xf numFmtId="0" fontId="33" fillId="0" borderId="4" xfId="0" applyFont="1" applyBorder="1" applyAlignment="1">
      <alignment vertical="center" wrapText="1"/>
    </xf>
    <xf numFmtId="164" fontId="33" fillId="0" borderId="4" xfId="0" applyNumberFormat="1" applyFont="1" applyBorder="1" applyAlignment="1">
      <alignment horizontal="right" vertical="center" wrapText="1"/>
    </xf>
    <xf numFmtId="0" fontId="33" fillId="0" borderId="4" xfId="0" applyFont="1" applyBorder="1" applyAlignment="1">
      <alignment horizontal="right" vertical="center" wrapText="1"/>
    </xf>
    <xf numFmtId="9" fontId="33" fillId="0" borderId="4" xfId="2" applyFont="1" applyBorder="1" applyAlignment="1">
      <alignment horizontal="right" vertical="center" wrapText="1"/>
    </xf>
    <xf numFmtId="9" fontId="33" fillId="0" borderId="4" xfId="2" applyFont="1" applyBorder="1" applyAlignment="1">
      <alignment horizontal="right" vertical="center" wrapText="1" readingOrder="1"/>
    </xf>
    <xf numFmtId="9" fontId="34" fillId="0" borderId="4" xfId="2" applyFont="1" applyBorder="1" applyAlignment="1">
      <alignment horizontal="right" vertical="center" wrapText="1" readingOrder="1"/>
    </xf>
    <xf numFmtId="0" fontId="10" fillId="0" borderId="4" xfId="0" applyFont="1" applyBorder="1" applyAlignment="1">
      <alignment horizontal="center" vertical="center" wrapText="1" readingOrder="1"/>
    </xf>
    <xf numFmtId="0" fontId="10" fillId="0" borderId="4" xfId="0" applyFont="1" applyBorder="1" applyAlignment="1">
      <alignment vertical="center" wrapText="1" readingOrder="1"/>
    </xf>
    <xf numFmtId="164" fontId="10" fillId="0" borderId="4" xfId="0" applyNumberFormat="1" applyFont="1" applyBorder="1" applyAlignment="1">
      <alignment horizontal="right" vertical="center" wrapText="1" readingOrder="1"/>
    </xf>
    <xf numFmtId="0" fontId="10" fillId="0" borderId="4" xfId="0" applyFont="1" applyBorder="1" applyAlignment="1">
      <alignment horizontal="right" vertical="center" wrapText="1" readingOrder="1"/>
    </xf>
    <xf numFmtId="0" fontId="11" fillId="0" borderId="4" xfId="0" applyFont="1" applyBorder="1" applyAlignment="1">
      <alignment horizontal="center" vertical="center" wrapText="1" readingOrder="1"/>
    </xf>
    <xf numFmtId="0" fontId="11" fillId="0" borderId="4" xfId="0" applyFont="1" applyBorder="1" applyAlignment="1">
      <alignment vertical="center" wrapText="1" readingOrder="1"/>
    </xf>
    <xf numFmtId="0" fontId="10" fillId="0" borderId="6" xfId="0" applyFont="1" applyBorder="1" applyAlignment="1">
      <alignment horizontal="center" vertical="top" wrapText="1" readingOrder="1"/>
    </xf>
    <xf numFmtId="0" fontId="10" fillId="0" borderId="4" xfId="0" applyFont="1" applyBorder="1" applyAlignment="1">
      <alignment horizontal="center" vertical="top" wrapText="1" readingOrder="1"/>
    </xf>
    <xf numFmtId="0" fontId="10" fillId="0" borderId="7" xfId="0" applyFont="1" applyBorder="1" applyAlignment="1">
      <alignment horizontal="center" vertical="top" wrapText="1" readingOrder="1"/>
    </xf>
    <xf numFmtId="10" fontId="10" fillId="0" borderId="4" xfId="2" applyNumberFormat="1" applyFont="1" applyBorder="1" applyAlignment="1">
      <alignment horizontal="center" vertical="center" wrapText="1" readingOrder="1"/>
    </xf>
    <xf numFmtId="0" fontId="13" fillId="0" borderId="6" xfId="0" applyFont="1" applyBorder="1" applyAlignment="1">
      <alignment vertical="center" wrapText="1"/>
    </xf>
    <xf numFmtId="0" fontId="11" fillId="0" borderId="4" xfId="0" applyFont="1" applyBorder="1" applyAlignment="1">
      <alignment horizontal="right" vertical="center" wrapText="1" readingOrder="1"/>
    </xf>
    <xf numFmtId="164" fontId="10" fillId="0" borderId="1" xfId="0" applyNumberFormat="1" applyFont="1" applyBorder="1" applyAlignment="1">
      <alignment horizontal="right" vertical="center" wrapText="1" readingOrder="1"/>
    </xf>
    <xf numFmtId="164" fontId="11" fillId="0" borderId="11" xfId="0" applyNumberFormat="1" applyFont="1" applyBorder="1" applyAlignment="1">
      <alignment horizontal="right" vertical="center" wrapText="1" readingOrder="1"/>
    </xf>
    <xf numFmtId="164" fontId="11" fillId="0" borderId="10" xfId="0" applyNumberFormat="1" applyFont="1" applyBorder="1" applyAlignment="1">
      <alignment horizontal="right" vertical="center" wrapText="1" readingOrder="1"/>
    </xf>
    <xf numFmtId="164" fontId="11" fillId="0" borderId="7" xfId="0" applyNumberFormat="1" applyFont="1" applyBorder="1" applyAlignment="1">
      <alignment horizontal="right" vertical="center" wrapText="1" readingOrder="1"/>
    </xf>
    <xf numFmtId="164" fontId="15" fillId="0" borderId="11" xfId="0" applyNumberFormat="1" applyFont="1" applyBorder="1" applyAlignment="1">
      <alignment vertical="center"/>
    </xf>
    <xf numFmtId="164" fontId="10" fillId="0" borderId="6" xfId="0" applyNumberFormat="1" applyFont="1" applyBorder="1" applyAlignment="1">
      <alignment horizontal="right" vertical="center" wrapText="1" readingOrder="1"/>
    </xf>
    <xf numFmtId="0" fontId="23" fillId="0" borderId="0" xfId="0" applyFont="1" applyAlignment="1">
      <alignment vertical="center"/>
    </xf>
    <xf numFmtId="165" fontId="12" fillId="0" borderId="0" xfId="1" applyNumberFormat="1" applyFont="1" applyAlignment="1">
      <alignment vertical="top" wrapText="1" readingOrder="1"/>
    </xf>
    <xf numFmtId="165" fontId="12" fillId="0" borderId="0" xfId="0" applyNumberFormat="1" applyFont="1"/>
    <xf numFmtId="0" fontId="15" fillId="0" borderId="0" xfId="0" applyFont="1" applyAlignment="1">
      <alignment horizontal="center" vertical="center"/>
    </xf>
    <xf numFmtId="0" fontId="15" fillId="0" borderId="0" xfId="0" applyFont="1" applyAlignment="1">
      <alignment horizontal="center" vertical="center" wrapText="1"/>
    </xf>
    <xf numFmtId="0" fontId="18" fillId="0" borderId="0" xfId="0" applyFont="1" applyAlignment="1">
      <alignment horizontal="center" vertical="center" wrapText="1"/>
    </xf>
    <xf numFmtId="165" fontId="19" fillId="0" borderId="15" xfId="1" applyNumberFormat="1" applyFont="1" applyFill="1" applyBorder="1" applyAlignment="1">
      <alignment horizontal="right" vertical="center"/>
    </xf>
    <xf numFmtId="0" fontId="21" fillId="0" borderId="11" xfId="0" applyFont="1" applyBorder="1" applyAlignment="1">
      <alignment horizontal="center" vertical="center" wrapText="1"/>
    </xf>
    <xf numFmtId="165" fontId="21" fillId="0" borderId="11" xfId="1" applyNumberFormat="1" applyFont="1" applyFill="1" applyBorder="1" applyAlignment="1">
      <alignment horizontal="center" vertical="center" wrapText="1"/>
    </xf>
    <xf numFmtId="0" fontId="14" fillId="0" borderId="0" xfId="0" applyFont="1" applyAlignment="1">
      <alignment horizontal="center"/>
    </xf>
    <xf numFmtId="0" fontId="19" fillId="0" borderId="0" xfId="0" applyFont="1" applyAlignment="1">
      <alignment horizontal="center" vertical="center" wrapText="1"/>
    </xf>
    <xf numFmtId="0" fontId="19"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1" fillId="0" borderId="0" xfId="0" applyFont="1" applyAlignment="1">
      <alignment horizontal="center" vertical="top" wrapText="1" readingOrder="1"/>
    </xf>
    <xf numFmtId="0" fontId="13" fillId="0" borderId="0" xfId="0" applyFont="1"/>
    <xf numFmtId="0" fontId="3" fillId="0" borderId="4" xfId="0" applyFont="1" applyBorder="1" applyAlignment="1">
      <alignment horizontal="right" vertical="top" wrapText="1" readingOrder="1"/>
    </xf>
    <xf numFmtId="0" fontId="22" fillId="0" borderId="6" xfId="0" applyFont="1" applyBorder="1" applyAlignment="1">
      <alignment vertical="top" wrapText="1"/>
    </xf>
    <xf numFmtId="0" fontId="21" fillId="0" borderId="6" xfId="0" applyFont="1" applyBorder="1" applyAlignment="1">
      <alignment vertical="top" wrapText="1"/>
    </xf>
    <xf numFmtId="0" fontId="2" fillId="0" borderId="4" xfId="0" applyFont="1" applyBorder="1" applyAlignment="1">
      <alignment horizontal="right" vertical="top" wrapText="1" readingOrder="1"/>
    </xf>
    <xf numFmtId="9" fontId="3" fillId="0" borderId="4" xfId="2" applyFont="1" applyBorder="1" applyAlignment="1">
      <alignment horizontal="right" vertical="top" wrapText="1" readingOrder="1"/>
    </xf>
    <xf numFmtId="9" fontId="22" fillId="0" borderId="6" xfId="2" applyFont="1" applyBorder="1" applyAlignment="1">
      <alignment vertical="top" wrapText="1"/>
    </xf>
    <xf numFmtId="9" fontId="2" fillId="0" borderId="4" xfId="2" applyFont="1" applyBorder="1" applyAlignment="1">
      <alignment horizontal="right" vertical="top" wrapText="1" readingOrder="1"/>
    </xf>
    <xf numFmtId="0" fontId="2" fillId="0" borderId="6" xfId="0" applyFont="1" applyBorder="1" applyAlignment="1">
      <alignment horizontal="right" vertical="top" wrapText="1" readingOrder="1"/>
    </xf>
    <xf numFmtId="0" fontId="3" fillId="0" borderId="4" xfId="0" applyFont="1" applyBorder="1" applyAlignment="1">
      <alignment horizontal="center" vertical="top" wrapText="1" readingOrder="1"/>
    </xf>
    <xf numFmtId="0" fontId="3" fillId="0" borderId="11" xfId="0" applyFont="1" applyBorder="1" applyAlignment="1">
      <alignment horizontal="center" vertical="center" wrapText="1" readingOrder="1"/>
    </xf>
    <xf numFmtId="0" fontId="11" fillId="0" borderId="0" xfId="0" applyFont="1" applyAlignment="1">
      <alignment horizontal="left" vertical="top" wrapText="1" readingOrder="1"/>
    </xf>
    <xf numFmtId="0" fontId="5" fillId="0" borderId="0" xfId="0" applyFont="1" applyAlignment="1">
      <alignment horizontal="center" vertical="top" wrapText="1" readingOrder="1"/>
    </xf>
    <xf numFmtId="0" fontId="8" fillId="0" borderId="0" xfId="0" applyFont="1"/>
    <xf numFmtId="0" fontId="10" fillId="0" borderId="0" xfId="0" applyFont="1" applyAlignment="1">
      <alignment horizontal="center" vertical="top" wrapText="1" readingOrder="1"/>
    </xf>
    <xf numFmtId="0" fontId="29" fillId="0" borderId="0" xfId="0" applyFont="1" applyAlignment="1">
      <alignment horizontal="right" vertical="center" wrapText="1" readingOrder="1"/>
    </xf>
    <xf numFmtId="0" fontId="23" fillId="0" borderId="0" xfId="0" applyFont="1" applyAlignment="1">
      <alignment vertical="center"/>
    </xf>
    <xf numFmtId="0" fontId="22" fillId="0" borderId="5" xfId="0" applyFont="1" applyBorder="1" applyAlignment="1">
      <alignment vertical="top" wrapText="1"/>
    </xf>
    <xf numFmtId="0" fontId="23" fillId="0" borderId="0" xfId="0" applyFont="1" applyAlignment="1">
      <alignment horizontal="center" vertical="center"/>
    </xf>
    <xf numFmtId="0" fontId="2" fillId="0" borderId="0" xfId="0" applyFont="1" applyAlignment="1">
      <alignment horizontal="center" vertical="top" wrapText="1" readingOrder="1"/>
    </xf>
    <xf numFmtId="0" fontId="7" fillId="0" borderId="0" xfId="0" applyFont="1"/>
    <xf numFmtId="0" fontId="10" fillId="0" borderId="4" xfId="0" applyFont="1" applyBorder="1" applyAlignment="1">
      <alignment horizontal="right" vertical="center" wrapText="1" readingOrder="1"/>
    </xf>
    <xf numFmtId="0" fontId="13" fillId="0" borderId="6" xfId="0" applyFont="1" applyBorder="1" applyAlignment="1">
      <alignment vertical="center" wrapText="1"/>
    </xf>
    <xf numFmtId="0" fontId="11" fillId="0" borderId="6" xfId="0" applyFont="1" applyBorder="1" applyAlignment="1">
      <alignment horizontal="right" vertical="center" wrapText="1" readingOrder="1"/>
    </xf>
    <xf numFmtId="0" fontId="11" fillId="0" borderId="4" xfId="0" applyFont="1" applyBorder="1" applyAlignment="1">
      <alignment horizontal="right" vertical="center" wrapText="1" readingOrder="1"/>
    </xf>
    <xf numFmtId="0" fontId="15" fillId="0" borderId="6" xfId="0" applyFont="1" applyBorder="1" applyAlignment="1">
      <alignment vertical="center" wrapText="1"/>
    </xf>
    <xf numFmtId="0" fontId="10" fillId="0" borderId="4" xfId="0" applyFont="1" applyBorder="1" applyAlignment="1">
      <alignment horizontal="center" vertical="top" wrapText="1" readingOrder="1"/>
    </xf>
    <xf numFmtId="0" fontId="13" fillId="0" borderId="6" xfId="0" applyFont="1" applyBorder="1" applyAlignment="1">
      <alignment vertical="top" wrapText="1"/>
    </xf>
    <xf numFmtId="10" fontId="10" fillId="0" borderId="9" xfId="2" applyNumberFormat="1" applyFont="1" applyBorder="1" applyAlignment="1">
      <alignment horizontal="center" vertical="center" wrapText="1" readingOrder="1"/>
    </xf>
    <xf numFmtId="10" fontId="13" fillId="0" borderId="6" xfId="2" applyNumberFormat="1" applyFont="1" applyBorder="1" applyAlignment="1">
      <alignment horizontal="center" vertical="center" wrapText="1"/>
    </xf>
    <xf numFmtId="0" fontId="2" fillId="0" borderId="0" xfId="0" applyFont="1" applyAlignment="1">
      <alignment horizontal="left" vertical="top" wrapText="1" readingOrder="1"/>
    </xf>
    <xf numFmtId="0" fontId="30" fillId="0" borderId="0" xfId="0" applyFont="1" applyAlignment="1">
      <alignment horizontal="center" vertical="center" wrapText="1" readingOrder="1"/>
    </xf>
    <xf numFmtId="0" fontId="31" fillId="0" borderId="0" xfId="0" applyFont="1" applyAlignment="1">
      <alignment vertical="center"/>
    </xf>
    <xf numFmtId="0" fontId="40" fillId="0" borderId="0" xfId="0" applyFont="1" applyAlignment="1">
      <alignment horizontal="right" vertical="top" wrapText="1" readingOrder="1"/>
    </xf>
    <xf numFmtId="0" fontId="18" fillId="0" borderId="0" xfId="0" applyFont="1"/>
    <xf numFmtId="0" fontId="10" fillId="0" borderId="6" xfId="0" applyFont="1" applyBorder="1" applyAlignment="1">
      <alignment horizontal="center" vertical="top" wrapText="1" readingOrder="1"/>
    </xf>
    <xf numFmtId="0" fontId="13" fillId="0" borderId="5" xfId="0" applyFont="1" applyBorder="1" applyAlignment="1">
      <alignment vertical="top" wrapText="1"/>
    </xf>
    <xf numFmtId="0" fontId="10" fillId="0" borderId="1" xfId="0" applyFont="1" applyBorder="1" applyAlignment="1">
      <alignment horizontal="center" vertical="top" wrapText="1" readingOrder="1"/>
    </xf>
    <xf numFmtId="0" fontId="13" fillId="0" borderId="3" xfId="0" applyFont="1" applyBorder="1" applyAlignment="1">
      <alignment vertical="top" wrapText="1"/>
    </xf>
    <xf numFmtId="0" fontId="13" fillId="0" borderId="2" xfId="0" applyFont="1" applyBorder="1" applyAlignment="1">
      <alignment vertical="top" wrapText="1"/>
    </xf>
    <xf numFmtId="0" fontId="10" fillId="0" borderId="11" xfId="0" applyFont="1" applyBorder="1" applyAlignment="1">
      <alignment horizontal="center" vertical="center" wrapText="1" readingOrder="1"/>
    </xf>
    <xf numFmtId="0" fontId="3" fillId="0" borderId="0" xfId="0" applyFont="1" applyAlignment="1">
      <alignment horizontal="center" vertical="top" wrapText="1" readingOrder="1"/>
    </xf>
    <xf numFmtId="0" fontId="30" fillId="0" borderId="0" xfId="0" applyFont="1" applyAlignment="1">
      <alignment horizontal="center" vertical="top" wrapText="1" readingOrder="1"/>
    </xf>
    <xf numFmtId="0" fontId="31" fillId="0" borderId="0" xfId="0" applyFont="1" applyAlignment="1">
      <alignment vertical="top"/>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2" fillId="0" borderId="11" xfId="0" applyFont="1" applyBorder="1" applyAlignment="1">
      <alignment vertical="center" wrapText="1"/>
    </xf>
    <xf numFmtId="0" fontId="18" fillId="0" borderId="0" xfId="0" applyFont="1" applyAlignment="1">
      <alignment horizontal="center" vertical="center"/>
    </xf>
    <xf numFmtId="0" fontId="16" fillId="0" borderId="9" xfId="0" applyFont="1" applyBorder="1" applyAlignment="1">
      <alignment horizontal="center" vertical="top" wrapText="1" readingOrder="1"/>
    </xf>
    <xf numFmtId="0" fontId="16" fillId="0" borderId="5" xfId="0" applyFont="1" applyBorder="1" applyAlignment="1">
      <alignment horizontal="center" vertical="top" wrapText="1" readingOrder="1"/>
    </xf>
    <xf numFmtId="0" fontId="16" fillId="0" borderId="6" xfId="0" applyFont="1" applyBorder="1" applyAlignment="1">
      <alignment horizontal="center" vertical="top" wrapText="1" readingOrder="1"/>
    </xf>
    <xf numFmtId="0" fontId="16" fillId="0" borderId="8" xfId="0" applyFont="1" applyBorder="1" applyAlignment="1">
      <alignment horizontal="center" vertical="center" wrapText="1" readingOrder="1"/>
    </xf>
    <xf numFmtId="0" fontId="16" fillId="0" borderId="7" xfId="0" applyFont="1" applyBorder="1" applyAlignment="1">
      <alignment horizontal="center" vertical="center" wrapText="1" readingOrder="1"/>
    </xf>
    <xf numFmtId="0" fontId="16" fillId="0" borderId="9" xfId="0" applyFont="1" applyBorder="1" applyAlignment="1">
      <alignment horizontal="center" vertical="center" wrapText="1" readingOrder="1"/>
    </xf>
    <xf numFmtId="0" fontId="16" fillId="0" borderId="5" xfId="0" applyFont="1" applyBorder="1" applyAlignment="1">
      <alignment horizontal="center" vertical="center" wrapText="1" readingOrder="1"/>
    </xf>
    <xf numFmtId="0" fontId="16" fillId="0" borderId="6" xfId="0" applyFont="1" applyBorder="1" applyAlignment="1">
      <alignment horizontal="center" vertical="center" wrapText="1" readingOrder="1"/>
    </xf>
    <xf numFmtId="0" fontId="16" fillId="0" borderId="1" xfId="0" applyFont="1" applyBorder="1" applyAlignment="1">
      <alignment horizontal="center" vertical="center" wrapText="1" readingOrder="1"/>
    </xf>
    <xf numFmtId="0" fontId="12" fillId="0" borderId="0" xfId="0" applyFont="1" applyAlignment="1">
      <alignment horizontal="center" vertical="top" wrapText="1" readingOrder="1"/>
    </xf>
    <xf numFmtId="0" fontId="16" fillId="0" borderId="1" xfId="0" applyFont="1" applyBorder="1" applyAlignment="1">
      <alignment horizontal="center" vertical="top" wrapText="1" readingOrder="1"/>
    </xf>
    <xf numFmtId="0" fontId="16" fillId="0" borderId="7" xfId="0" applyFont="1" applyBorder="1" applyAlignment="1">
      <alignment horizontal="center" vertical="top" wrapText="1" readingOrder="1"/>
    </xf>
    <xf numFmtId="0" fontId="16" fillId="0" borderId="0" xfId="0" applyFont="1" applyAlignment="1">
      <alignment horizontal="left" vertical="top" wrapText="1" readingOrder="1"/>
    </xf>
    <xf numFmtId="0" fontId="16" fillId="0" borderId="0" xfId="0" applyFont="1" applyAlignment="1">
      <alignment horizontal="center" vertical="top" wrapText="1" readingOrder="1"/>
    </xf>
    <xf numFmtId="0" fontId="37" fillId="0" borderId="0" xfId="0" applyFont="1" applyAlignment="1">
      <alignment horizontal="center" vertical="top" wrapText="1" readingOrder="1"/>
    </xf>
    <xf numFmtId="0" fontId="32" fillId="0" borderId="0" xfId="0" applyFont="1" applyAlignment="1">
      <alignment horizontal="center" vertical="top" wrapText="1" readingOrder="1"/>
    </xf>
    <xf numFmtId="0" fontId="39" fillId="0" borderId="19" xfId="0" applyFont="1" applyBorder="1" applyAlignment="1">
      <alignment horizontal="center" vertical="center"/>
    </xf>
    <xf numFmtId="0" fontId="4" fillId="0" borderId="4" xfId="0" applyFont="1" applyBorder="1" applyAlignment="1">
      <alignment horizontal="center" vertical="center" wrapText="1" readingOrder="1"/>
    </xf>
    <xf numFmtId="0" fontId="7" fillId="0" borderId="5" xfId="0" applyFont="1" applyBorder="1" applyAlignment="1">
      <alignment vertical="center" wrapText="1"/>
    </xf>
    <xf numFmtId="0" fontId="7" fillId="0" borderId="6" xfId="0" applyFont="1" applyBorder="1" applyAlignment="1">
      <alignment vertical="center" wrapText="1"/>
    </xf>
    <xf numFmtId="0" fontId="4" fillId="0" borderId="9" xfId="0" applyFont="1" applyBorder="1" applyAlignment="1">
      <alignment horizontal="center" vertical="center" wrapText="1" readingOrder="1"/>
    </xf>
    <xf numFmtId="0" fontId="4" fillId="0" borderId="4" xfId="0" applyFont="1" applyBorder="1" applyAlignment="1">
      <alignment horizontal="center" vertical="top" wrapText="1" readingOrder="1"/>
    </xf>
    <xf numFmtId="0" fontId="7" fillId="0" borderId="6" xfId="0" applyFont="1" applyBorder="1" applyAlignment="1">
      <alignment vertical="top" wrapText="1"/>
    </xf>
    <xf numFmtId="0" fontId="7" fillId="0" borderId="5" xfId="0" applyFont="1" applyBorder="1" applyAlignment="1">
      <alignment vertical="top" wrapText="1"/>
    </xf>
    <xf numFmtId="0" fontId="4" fillId="0" borderId="1" xfId="0" applyFont="1" applyBorder="1" applyAlignment="1">
      <alignment horizontal="center" vertical="center" wrapText="1" readingOrder="1"/>
    </xf>
    <xf numFmtId="0" fontId="4" fillId="0" borderId="7" xfId="0" applyFont="1" applyBorder="1" applyAlignment="1">
      <alignment horizontal="center" vertical="center" wrapText="1" readingOrder="1"/>
    </xf>
    <xf numFmtId="0" fontId="4" fillId="0" borderId="1" xfId="0" applyFont="1" applyBorder="1" applyAlignment="1">
      <alignment horizontal="center" vertical="top" wrapText="1" readingOrder="1"/>
    </xf>
    <xf numFmtId="0" fontId="7" fillId="0" borderId="3" xfId="0" applyFont="1" applyBorder="1" applyAlignment="1">
      <alignment vertical="top" wrapText="1"/>
    </xf>
    <xf numFmtId="0" fontId="7" fillId="0" borderId="2" xfId="0" applyFont="1" applyBorder="1" applyAlignment="1">
      <alignment vertical="top" wrapText="1"/>
    </xf>
    <xf numFmtId="0" fontId="31" fillId="0" borderId="0" xfId="0" applyFont="1"/>
    <xf numFmtId="0" fontId="29" fillId="0" borderId="0" xfId="0" applyFont="1" applyAlignment="1">
      <alignment horizontal="right" vertical="top" wrapText="1" readingOrder="1"/>
    </xf>
    <xf numFmtId="0" fontId="19" fillId="0" borderId="0" xfId="0" applyFont="1"/>
    <xf numFmtId="0" fontId="4" fillId="0" borderId="8" xfId="0" applyFont="1" applyBorder="1" applyAlignment="1">
      <alignment horizontal="center" vertical="center" wrapText="1" readingOrder="1"/>
    </xf>
  </cellXfs>
  <cellStyles count="7">
    <cellStyle name="Bình thường" xfId="0" builtinId="0"/>
    <cellStyle name="Bình thường 2" xfId="3" xr:uid="{00000000-0005-0000-0000-000000000000}"/>
    <cellStyle name="Dấu phẩy" xfId="1" builtinId="3"/>
    <cellStyle name="Normal 10 2" xfId="5" xr:uid="{00000000-0005-0000-0000-000003000000}"/>
    <cellStyle name="Normal 2 2 6" xfId="4" xr:uid="{00000000-0005-0000-0000-000004000000}"/>
    <cellStyle name="Normal 4 2" xfId="6" xr:uid="{00000000-0005-0000-0000-000005000000}"/>
    <cellStyle name="Phần trăm"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
  <sheetViews>
    <sheetView topLeftCell="D1" zoomScale="120" zoomScaleNormal="120" workbookViewId="0">
      <selection activeCell="K1" sqref="K1:O1048576"/>
    </sheetView>
  </sheetViews>
  <sheetFormatPr defaultColWidth="9.109375" defaultRowHeight="15.6" x14ac:dyDescent="0.3"/>
  <cols>
    <col min="1" max="1" width="1.6640625" style="16" customWidth="1"/>
    <col min="2" max="2" width="4.6640625" style="15" customWidth="1"/>
    <col min="3" max="3" width="33.33203125" style="16" customWidth="1"/>
    <col min="4" max="4" width="17.6640625" style="16" customWidth="1"/>
    <col min="5" max="5" width="2" style="16" hidden="1" customWidth="1"/>
    <col min="6" max="6" width="17" style="16" customWidth="1"/>
    <col min="7" max="7" width="0" style="16" hidden="1" customWidth="1"/>
    <col min="8" max="8" width="16.5546875" style="16" customWidth="1"/>
    <col min="9" max="9" width="14" style="16" customWidth="1"/>
    <col min="10" max="10" width="0.109375" style="16" customWidth="1"/>
    <col min="11" max="16384" width="9.109375" style="16"/>
  </cols>
  <sheetData>
    <row r="1" spans="1:10" ht="7.35" customHeight="1" x14ac:dyDescent="0.3"/>
    <row r="2" spans="1:10" ht="44.4" customHeight="1" x14ac:dyDescent="0.3">
      <c r="B2" s="212"/>
      <c r="C2" s="201"/>
      <c r="G2" s="213" t="s">
        <v>346</v>
      </c>
      <c r="H2" s="214"/>
      <c r="I2" s="214"/>
    </row>
    <row r="3" spans="1:10" ht="10.65" customHeight="1" x14ac:dyDescent="0.3"/>
    <row r="4" spans="1:10" ht="16.5" customHeight="1" x14ac:dyDescent="0.3">
      <c r="B4" s="215" t="s">
        <v>348</v>
      </c>
      <c r="C4" s="201"/>
      <c r="D4" s="201"/>
      <c r="E4" s="201"/>
      <c r="F4" s="201"/>
      <c r="G4" s="201"/>
      <c r="H4" s="201"/>
      <c r="I4" s="201"/>
      <c r="J4" s="201"/>
    </row>
    <row r="5" spans="1:10" ht="16.5" customHeight="1" x14ac:dyDescent="0.3">
      <c r="A5" s="219" t="s">
        <v>360</v>
      </c>
      <c r="B5" s="219"/>
      <c r="C5" s="219"/>
      <c r="D5" s="219"/>
      <c r="E5" s="219"/>
      <c r="F5" s="219"/>
      <c r="G5" s="219"/>
      <c r="H5" s="219"/>
      <c r="I5" s="219"/>
    </row>
    <row r="6" spans="1:10" ht="18" customHeight="1" x14ac:dyDescent="0.3">
      <c r="B6" s="216" t="s">
        <v>197</v>
      </c>
      <c r="C6" s="217"/>
      <c r="D6" s="217"/>
      <c r="E6" s="217"/>
      <c r="F6" s="217"/>
      <c r="G6" s="217"/>
      <c r="H6" s="217"/>
      <c r="I6" s="217"/>
      <c r="J6" s="217"/>
    </row>
    <row r="7" spans="1:10" ht="9" customHeight="1" x14ac:dyDescent="0.3"/>
    <row r="8" spans="1:10" x14ac:dyDescent="0.3">
      <c r="B8" s="211" t="s">
        <v>2</v>
      </c>
      <c r="C8" s="211" t="s">
        <v>51</v>
      </c>
      <c r="D8" s="211" t="s">
        <v>4</v>
      </c>
      <c r="E8" s="130"/>
      <c r="F8" s="211" t="s">
        <v>5</v>
      </c>
      <c r="G8" s="131"/>
      <c r="H8" s="210" t="s">
        <v>1</v>
      </c>
      <c r="I8" s="218"/>
      <c r="J8" s="203"/>
    </row>
    <row r="9" spans="1:10" x14ac:dyDescent="0.3">
      <c r="B9" s="211"/>
      <c r="C9" s="211" t="s">
        <v>51</v>
      </c>
      <c r="D9" s="211" t="s">
        <v>4</v>
      </c>
      <c r="E9" s="130"/>
      <c r="F9" s="211" t="s">
        <v>5</v>
      </c>
      <c r="G9" s="131"/>
      <c r="H9" s="9" t="s">
        <v>6</v>
      </c>
      <c r="I9" s="210" t="s">
        <v>7</v>
      </c>
      <c r="J9" s="203"/>
    </row>
    <row r="10" spans="1:10" x14ac:dyDescent="0.3">
      <c r="B10" s="7" t="s">
        <v>8</v>
      </c>
      <c r="C10" s="7" t="s">
        <v>9</v>
      </c>
      <c r="D10" s="7" t="s">
        <v>10</v>
      </c>
      <c r="E10" s="131"/>
      <c r="F10" s="7" t="s">
        <v>11</v>
      </c>
      <c r="G10" s="131"/>
      <c r="H10" s="9" t="s">
        <v>12</v>
      </c>
      <c r="I10" s="210" t="s">
        <v>13</v>
      </c>
      <c r="J10" s="203"/>
    </row>
    <row r="11" spans="1:10" ht="15" customHeight="1" x14ac:dyDescent="0.3">
      <c r="B11" s="9" t="s">
        <v>8</v>
      </c>
      <c r="C11" s="120" t="s">
        <v>52</v>
      </c>
      <c r="D11" s="123">
        <f>D15+D20+D21+D22</f>
        <v>141061623478</v>
      </c>
      <c r="E11" s="123">
        <f>E15+E20+E21+E22</f>
        <v>137849058204</v>
      </c>
      <c r="F11" s="123">
        <f>F15+F20+F21+F22</f>
        <v>141061623478</v>
      </c>
      <c r="G11" s="131"/>
      <c r="H11" s="123">
        <f>F11-D11</f>
        <v>0</v>
      </c>
      <c r="I11" s="202"/>
      <c r="J11" s="203"/>
    </row>
    <row r="12" spans="1:10" ht="15" customHeight="1" x14ac:dyDescent="0.3">
      <c r="B12" s="9" t="s">
        <v>15</v>
      </c>
      <c r="C12" s="120" t="s">
        <v>53</v>
      </c>
      <c r="D12" s="123">
        <v>0</v>
      </c>
      <c r="E12" s="131"/>
      <c r="F12" s="123">
        <v>0</v>
      </c>
      <c r="G12" s="131"/>
      <c r="H12" s="123">
        <f t="shared" ref="H12:H22" si="0">F12-D12</f>
        <v>0</v>
      </c>
      <c r="I12" s="202"/>
      <c r="J12" s="203"/>
    </row>
    <row r="13" spans="1:10" ht="15" customHeight="1" x14ac:dyDescent="0.3">
      <c r="B13" s="124" t="s">
        <v>10</v>
      </c>
      <c r="C13" s="125" t="s">
        <v>54</v>
      </c>
      <c r="D13" s="127">
        <v>0</v>
      </c>
      <c r="E13" s="131"/>
      <c r="F13" s="127"/>
      <c r="G13" s="131"/>
      <c r="H13" s="123">
        <f t="shared" si="0"/>
        <v>0</v>
      </c>
      <c r="I13" s="205"/>
      <c r="J13" s="203"/>
    </row>
    <row r="14" spans="1:10" ht="33" customHeight="1" x14ac:dyDescent="0.3">
      <c r="B14" s="124" t="s">
        <v>11</v>
      </c>
      <c r="C14" s="125" t="s">
        <v>55</v>
      </c>
      <c r="D14" s="127">
        <v>0</v>
      </c>
      <c r="E14" s="131"/>
      <c r="F14" s="127">
        <v>0</v>
      </c>
      <c r="G14" s="131"/>
      <c r="H14" s="123">
        <f t="shared" si="0"/>
        <v>0</v>
      </c>
      <c r="I14" s="205"/>
      <c r="J14" s="203"/>
    </row>
    <row r="15" spans="1:10" ht="15" customHeight="1" x14ac:dyDescent="0.3">
      <c r="B15" s="9" t="s">
        <v>35</v>
      </c>
      <c r="C15" s="120" t="s">
        <v>56</v>
      </c>
      <c r="D15" s="132">
        <f>D16+D17+D18</f>
        <v>126791953150</v>
      </c>
      <c r="E15" s="132">
        <f>E16+E17+E18</f>
        <v>137849058204</v>
      </c>
      <c r="F15" s="132">
        <f>F16+F17+F18</f>
        <v>137883907205</v>
      </c>
      <c r="G15" s="131"/>
      <c r="H15" s="123">
        <f t="shared" si="0"/>
        <v>11091954055</v>
      </c>
      <c r="I15" s="202"/>
      <c r="J15" s="203"/>
    </row>
    <row r="16" spans="1:10" ht="15" customHeight="1" x14ac:dyDescent="0.3">
      <c r="B16" s="124" t="s">
        <v>18</v>
      </c>
      <c r="C16" s="125" t="s">
        <v>57</v>
      </c>
      <c r="D16" s="133">
        <f>74612629411-17909000000</f>
        <v>56703629411</v>
      </c>
      <c r="E16" s="133">
        <v>74612629411</v>
      </c>
      <c r="F16" s="133">
        <f>74612629411-17909000000</f>
        <v>56703629411</v>
      </c>
      <c r="G16" s="130"/>
      <c r="H16" s="127">
        <f t="shared" si="0"/>
        <v>0</v>
      </c>
      <c r="I16" s="209"/>
      <c r="J16" s="203"/>
    </row>
    <row r="17" spans="2:10" ht="15" customHeight="1" x14ac:dyDescent="0.3">
      <c r="B17" s="124" t="s">
        <v>18</v>
      </c>
      <c r="C17" s="125" t="s">
        <v>193</v>
      </c>
      <c r="D17" s="133">
        <v>17909000000</v>
      </c>
      <c r="E17" s="133">
        <v>0</v>
      </c>
      <c r="F17" s="133">
        <f>D17</f>
        <v>17909000000</v>
      </c>
      <c r="G17" s="130"/>
      <c r="H17" s="123">
        <f t="shared" si="0"/>
        <v>0</v>
      </c>
      <c r="I17" s="209"/>
      <c r="J17" s="203"/>
    </row>
    <row r="18" spans="2:10" ht="15" customHeight="1" x14ac:dyDescent="0.3">
      <c r="B18" s="124" t="s">
        <v>18</v>
      </c>
      <c r="C18" s="125" t="s">
        <v>58</v>
      </c>
      <c r="D18" s="134">
        <v>52179323739</v>
      </c>
      <c r="E18" s="135">
        <v>63236428793</v>
      </c>
      <c r="F18" s="135">
        <f>63236428793+34849001</f>
        <v>63271277794</v>
      </c>
      <c r="G18" s="131"/>
      <c r="H18" s="127">
        <f t="shared" si="0"/>
        <v>11091954055</v>
      </c>
      <c r="I18" s="205"/>
      <c r="J18" s="203"/>
    </row>
    <row r="19" spans="2:10" ht="35.25" customHeight="1" x14ac:dyDescent="0.3">
      <c r="B19" s="9" t="s">
        <v>39</v>
      </c>
      <c r="C19" s="120" t="s">
        <v>59</v>
      </c>
      <c r="D19" s="123">
        <v>0</v>
      </c>
      <c r="E19" s="131"/>
      <c r="F19" s="123">
        <v>0</v>
      </c>
      <c r="G19" s="131"/>
      <c r="H19" s="123">
        <f t="shared" si="0"/>
        <v>0</v>
      </c>
      <c r="I19" s="202"/>
      <c r="J19" s="203"/>
    </row>
    <row r="20" spans="2:10" x14ac:dyDescent="0.3">
      <c r="B20" s="9" t="s">
        <v>41</v>
      </c>
      <c r="C20" s="120" t="s">
        <v>60</v>
      </c>
      <c r="D20" s="123">
        <v>118859680</v>
      </c>
      <c r="E20" s="131"/>
      <c r="F20" s="123">
        <v>143589106</v>
      </c>
      <c r="G20" s="131"/>
      <c r="H20" s="123">
        <f t="shared" si="0"/>
        <v>24729426</v>
      </c>
      <c r="I20" s="202"/>
      <c r="J20" s="203"/>
    </row>
    <row r="21" spans="2:10" ht="27" customHeight="1" x14ac:dyDescent="0.3">
      <c r="B21" s="9" t="s">
        <v>43</v>
      </c>
      <c r="C21" s="120" t="s">
        <v>61</v>
      </c>
      <c r="D21" s="123">
        <v>14100810648</v>
      </c>
      <c r="E21" s="131"/>
      <c r="F21" s="123">
        <v>2984127167</v>
      </c>
      <c r="G21" s="131"/>
      <c r="H21" s="123">
        <f t="shared" si="0"/>
        <v>-11116683481</v>
      </c>
      <c r="I21" s="202"/>
      <c r="J21" s="203"/>
    </row>
    <row r="22" spans="2:10" ht="15" customHeight="1" x14ac:dyDescent="0.3">
      <c r="B22" s="9" t="s">
        <v>45</v>
      </c>
      <c r="C22" s="120" t="s">
        <v>62</v>
      </c>
      <c r="D22" s="123">
        <v>50000000</v>
      </c>
      <c r="E22" s="131"/>
      <c r="F22" s="123">
        <v>50000000</v>
      </c>
      <c r="G22" s="131"/>
      <c r="H22" s="123">
        <f t="shared" si="0"/>
        <v>0</v>
      </c>
      <c r="I22" s="202"/>
      <c r="J22" s="203"/>
    </row>
    <row r="23" spans="2:10" ht="15" customHeight="1" x14ac:dyDescent="0.3">
      <c r="B23" s="9" t="s">
        <v>9</v>
      </c>
      <c r="C23" s="120" t="s">
        <v>63</v>
      </c>
      <c r="D23" s="123">
        <f>D24+D31+D34+D35</f>
        <v>141061623478</v>
      </c>
      <c r="E23" s="123">
        <f>E24+E31+E34+E35</f>
        <v>0</v>
      </c>
      <c r="F23" s="123">
        <f>F24+F31+F34+F35</f>
        <v>141061623478</v>
      </c>
      <c r="G23" s="131"/>
      <c r="H23" s="123">
        <f>H24+H31</f>
        <v>-23160582878</v>
      </c>
      <c r="I23" s="202"/>
      <c r="J23" s="203"/>
    </row>
    <row r="24" spans="2:10" ht="15" customHeight="1" x14ac:dyDescent="0.3">
      <c r="B24" s="9" t="s">
        <v>15</v>
      </c>
      <c r="C24" s="120" t="s">
        <v>64</v>
      </c>
      <c r="D24" s="123">
        <f>SUM(D25:D26)</f>
        <v>87702712677</v>
      </c>
      <c r="E24" s="123">
        <f>SUM(E25:E26)</f>
        <v>0</v>
      </c>
      <c r="F24" s="123">
        <f>SUM(F25:F26)</f>
        <v>77343723963</v>
      </c>
      <c r="G24" s="123">
        <f>SUM(G25:G26)</f>
        <v>0</v>
      </c>
      <c r="H24" s="123">
        <f>SUM(H25:H26)</f>
        <v>-10358988714</v>
      </c>
      <c r="I24" s="206">
        <f>F24/D24</f>
        <v>0.88188519604688764</v>
      </c>
      <c r="J24" s="207"/>
    </row>
    <row r="25" spans="2:10" ht="15" customHeight="1" x14ac:dyDescent="0.3">
      <c r="B25" s="124" t="s">
        <v>10</v>
      </c>
      <c r="C25" s="125" t="s">
        <v>16</v>
      </c>
      <c r="D25" s="136">
        <v>9802244000</v>
      </c>
      <c r="E25" s="131"/>
      <c r="F25" s="127">
        <v>7320982585</v>
      </c>
      <c r="G25" s="131"/>
      <c r="H25" s="127">
        <f>F25-D25</f>
        <v>-2481261415</v>
      </c>
      <c r="I25" s="208">
        <f t="shared" ref="I25:I35" si="1">F25/D25</f>
        <v>0.7468680217509378</v>
      </c>
      <c r="J25" s="207"/>
    </row>
    <row r="26" spans="2:10" ht="15" customHeight="1" x14ac:dyDescent="0.3">
      <c r="B26" s="124" t="s">
        <v>11</v>
      </c>
      <c r="C26" s="125" t="s">
        <v>65</v>
      </c>
      <c r="D26" s="126">
        <f>77913296043+34849001-273817-47402550</f>
        <v>77900468677</v>
      </c>
      <c r="E26" s="131"/>
      <c r="F26" s="126">
        <f>86344415491-16274271563-47402550</f>
        <v>70022741378</v>
      </c>
      <c r="G26" s="131"/>
      <c r="H26" s="127">
        <f>F26-D26</f>
        <v>-7877727299</v>
      </c>
      <c r="I26" s="208">
        <f t="shared" si="1"/>
        <v>0.89887445566388635</v>
      </c>
      <c r="J26" s="207"/>
    </row>
    <row r="27" spans="2:10" ht="15" customHeight="1" x14ac:dyDescent="0.3">
      <c r="B27" s="124" t="s">
        <v>33</v>
      </c>
      <c r="C27" s="125" t="s">
        <v>40</v>
      </c>
      <c r="D27" s="127">
        <v>0</v>
      </c>
      <c r="E27" s="131"/>
      <c r="F27" s="127">
        <v>0</v>
      </c>
      <c r="G27" s="131"/>
      <c r="H27" s="127"/>
      <c r="I27" s="206"/>
      <c r="J27" s="207"/>
    </row>
    <row r="28" spans="2:10" ht="15" customHeight="1" x14ac:dyDescent="0.3">
      <c r="B28" s="124" t="s">
        <v>66</v>
      </c>
      <c r="C28" s="125" t="s">
        <v>42</v>
      </c>
      <c r="D28" s="127">
        <v>0</v>
      </c>
      <c r="E28" s="131"/>
      <c r="F28" s="127">
        <v>0</v>
      </c>
      <c r="G28" s="131"/>
      <c r="H28" s="127">
        <v>0</v>
      </c>
      <c r="I28" s="206"/>
      <c r="J28" s="207"/>
    </row>
    <row r="29" spans="2:10" ht="15" customHeight="1" x14ac:dyDescent="0.3">
      <c r="B29" s="124" t="s">
        <v>67</v>
      </c>
      <c r="C29" s="125" t="s">
        <v>68</v>
      </c>
      <c r="D29" s="127">
        <v>0</v>
      </c>
      <c r="E29" s="131"/>
      <c r="F29" s="127">
        <v>0</v>
      </c>
      <c r="G29" s="131"/>
      <c r="H29" s="127">
        <v>0</v>
      </c>
      <c r="I29" s="206"/>
      <c r="J29" s="207"/>
    </row>
    <row r="30" spans="2:10" ht="15" customHeight="1" x14ac:dyDescent="0.3">
      <c r="B30" s="124" t="s">
        <v>69</v>
      </c>
      <c r="C30" s="125" t="s">
        <v>70</v>
      </c>
      <c r="D30" s="127">
        <v>0</v>
      </c>
      <c r="E30" s="131"/>
      <c r="F30" s="127">
        <v>0</v>
      </c>
      <c r="G30" s="131"/>
      <c r="H30" s="127">
        <v>0</v>
      </c>
      <c r="I30" s="206"/>
      <c r="J30" s="207"/>
    </row>
    <row r="31" spans="2:10" ht="15" customHeight="1" x14ac:dyDescent="0.3">
      <c r="B31" s="9" t="s">
        <v>35</v>
      </c>
      <c r="C31" s="120" t="s">
        <v>71</v>
      </c>
      <c r="D31" s="123">
        <f>SUM(D32:D33)</f>
        <v>53180197175</v>
      </c>
      <c r="E31" s="123">
        <f>SUM(E32:E33)</f>
        <v>0</v>
      </c>
      <c r="F31" s="123">
        <f>SUM(F32:F33)</f>
        <v>40378603011</v>
      </c>
      <c r="G31" s="123">
        <f>SUM(G32:G33)</f>
        <v>0</v>
      </c>
      <c r="H31" s="123">
        <f>SUM(H32:H33)</f>
        <v>-12801594164</v>
      </c>
      <c r="I31" s="206">
        <f t="shared" si="1"/>
        <v>0.75927892629141991</v>
      </c>
      <c r="J31" s="207"/>
    </row>
    <row r="32" spans="2:10" ht="15" customHeight="1" x14ac:dyDescent="0.3">
      <c r="B32" s="124" t="s">
        <v>10</v>
      </c>
      <c r="C32" s="125" t="s">
        <v>72</v>
      </c>
      <c r="D32" s="127">
        <f>'51'!C36</f>
        <v>33558523062</v>
      </c>
      <c r="E32" s="131"/>
      <c r="F32" s="127">
        <f>24138085054-81156156</f>
        <v>24056928898</v>
      </c>
      <c r="G32" s="131"/>
      <c r="H32" s="127">
        <f>F32-D32</f>
        <v>-9501594164</v>
      </c>
      <c r="I32" s="208">
        <f t="shared" si="1"/>
        <v>0.71686494824442581</v>
      </c>
      <c r="J32" s="207"/>
    </row>
    <row r="33" spans="2:10" ht="15" customHeight="1" x14ac:dyDescent="0.3">
      <c r="B33" s="124" t="s">
        <v>11</v>
      </c>
      <c r="C33" s="125" t="s">
        <v>73</v>
      </c>
      <c r="D33" s="127">
        <f>'51'!C46</f>
        <v>19621674113</v>
      </c>
      <c r="E33" s="131"/>
      <c r="F33" s="127">
        <f>'51'!D46</f>
        <v>16321674113</v>
      </c>
      <c r="G33" s="131"/>
      <c r="H33" s="127">
        <f>F33-D33</f>
        <v>-3300000000</v>
      </c>
      <c r="I33" s="208">
        <f t="shared" si="1"/>
        <v>0.83181863173368875</v>
      </c>
      <c r="J33" s="207"/>
    </row>
    <row r="34" spans="2:10" ht="15" customHeight="1" x14ac:dyDescent="0.3">
      <c r="B34" s="9" t="s">
        <v>39</v>
      </c>
      <c r="C34" s="120" t="s">
        <v>74</v>
      </c>
      <c r="D34" s="123">
        <v>0</v>
      </c>
      <c r="E34" s="131"/>
      <c r="F34" s="123">
        <f>23125733877+34849001</f>
        <v>23160582878</v>
      </c>
      <c r="G34" s="137"/>
      <c r="H34" s="123"/>
      <c r="I34" s="206"/>
      <c r="J34" s="207"/>
    </row>
    <row r="35" spans="2:10" ht="15" customHeight="1" x14ac:dyDescent="0.3">
      <c r="B35" s="9" t="s">
        <v>41</v>
      </c>
      <c r="C35" s="120" t="s">
        <v>50</v>
      </c>
      <c r="D35" s="123">
        <v>178713626</v>
      </c>
      <c r="E35" s="131"/>
      <c r="F35" s="123">
        <v>178713626</v>
      </c>
      <c r="G35" s="131"/>
      <c r="H35" s="123"/>
      <c r="I35" s="206">
        <f t="shared" si="1"/>
        <v>1</v>
      </c>
      <c r="J35" s="207"/>
    </row>
    <row r="36" spans="2:10" ht="15" customHeight="1" x14ac:dyDescent="0.3">
      <c r="B36" s="124" t="s">
        <v>43</v>
      </c>
      <c r="C36" s="125" t="s">
        <v>75</v>
      </c>
      <c r="D36" s="127">
        <v>0</v>
      </c>
      <c r="E36" s="131"/>
      <c r="F36" s="127">
        <v>0</v>
      </c>
      <c r="G36" s="131"/>
      <c r="H36" s="127">
        <v>0</v>
      </c>
      <c r="I36" s="205"/>
      <c r="J36" s="203"/>
    </row>
    <row r="37" spans="2:10" ht="15" customHeight="1" x14ac:dyDescent="0.3">
      <c r="B37" s="9" t="s">
        <v>76</v>
      </c>
      <c r="C37" s="120" t="s">
        <v>77</v>
      </c>
      <c r="D37" s="123">
        <v>0</v>
      </c>
      <c r="E37" s="131"/>
      <c r="F37" s="123">
        <v>0</v>
      </c>
      <c r="G37" s="131"/>
      <c r="H37" s="123">
        <v>0</v>
      </c>
      <c r="I37" s="202"/>
      <c r="J37" s="203"/>
    </row>
    <row r="38" spans="2:10" ht="30.75" customHeight="1" x14ac:dyDescent="0.3">
      <c r="B38" s="9" t="s">
        <v>47</v>
      </c>
      <c r="C38" s="120" t="s">
        <v>78</v>
      </c>
      <c r="D38" s="123">
        <v>0</v>
      </c>
      <c r="E38" s="131"/>
      <c r="F38" s="123">
        <v>0</v>
      </c>
      <c r="G38" s="131"/>
      <c r="H38" s="123">
        <v>0</v>
      </c>
      <c r="I38" s="202"/>
      <c r="J38" s="203"/>
    </row>
    <row r="39" spans="2:10" ht="15" customHeight="1" x14ac:dyDescent="0.3">
      <c r="B39" s="9" t="s">
        <v>49</v>
      </c>
      <c r="C39" s="120" t="s">
        <v>79</v>
      </c>
      <c r="D39" s="123">
        <v>0</v>
      </c>
      <c r="E39" s="131"/>
      <c r="F39" s="123">
        <v>0</v>
      </c>
      <c r="G39" s="131"/>
      <c r="H39" s="123">
        <v>0</v>
      </c>
      <c r="I39" s="202"/>
      <c r="J39" s="203"/>
    </row>
    <row r="40" spans="2:10" ht="15" customHeight="1" x14ac:dyDescent="0.3">
      <c r="B40" s="124" t="s">
        <v>15</v>
      </c>
      <c r="C40" s="125" t="s">
        <v>80</v>
      </c>
      <c r="D40" s="127">
        <v>0</v>
      </c>
      <c r="E40" s="131"/>
      <c r="F40" s="127">
        <v>0</v>
      </c>
      <c r="G40" s="131"/>
      <c r="H40" s="127">
        <v>0</v>
      </c>
      <c r="I40" s="205"/>
      <c r="J40" s="203"/>
    </row>
    <row r="41" spans="2:10" ht="15" customHeight="1" x14ac:dyDescent="0.3">
      <c r="B41" s="124" t="s">
        <v>35</v>
      </c>
      <c r="C41" s="125" t="s">
        <v>81</v>
      </c>
      <c r="D41" s="127">
        <v>0</v>
      </c>
      <c r="E41" s="131"/>
      <c r="F41" s="127">
        <v>0</v>
      </c>
      <c r="G41" s="131"/>
      <c r="H41" s="127">
        <v>0</v>
      </c>
      <c r="I41" s="205"/>
      <c r="J41" s="203"/>
    </row>
    <row r="42" spans="2:10" ht="15" customHeight="1" x14ac:dyDescent="0.3">
      <c r="B42" s="9" t="s">
        <v>82</v>
      </c>
      <c r="C42" s="120" t="s">
        <v>83</v>
      </c>
      <c r="D42" s="123">
        <v>0</v>
      </c>
      <c r="E42" s="131"/>
      <c r="F42" s="123">
        <v>0</v>
      </c>
      <c r="G42" s="131"/>
      <c r="H42" s="123">
        <v>0</v>
      </c>
      <c r="I42" s="202"/>
      <c r="J42" s="203"/>
    </row>
    <row r="43" spans="2:10" ht="15" customHeight="1" x14ac:dyDescent="0.3">
      <c r="B43" s="124" t="s">
        <v>15</v>
      </c>
      <c r="C43" s="125" t="s">
        <v>84</v>
      </c>
      <c r="D43" s="127">
        <v>0</v>
      </c>
      <c r="E43" s="131"/>
      <c r="F43" s="127">
        <v>0</v>
      </c>
      <c r="G43" s="131"/>
      <c r="H43" s="127">
        <v>0</v>
      </c>
      <c r="I43" s="205"/>
      <c r="J43" s="203"/>
    </row>
    <row r="44" spans="2:10" x14ac:dyDescent="0.3">
      <c r="B44" s="124" t="s">
        <v>35</v>
      </c>
      <c r="C44" s="125" t="s">
        <v>85</v>
      </c>
      <c r="D44" s="127">
        <v>0</v>
      </c>
      <c r="E44" s="131"/>
      <c r="F44" s="127">
        <v>0</v>
      </c>
      <c r="G44" s="131"/>
      <c r="H44" s="127">
        <v>0</v>
      </c>
      <c r="I44" s="205"/>
      <c r="J44" s="203"/>
    </row>
    <row r="45" spans="2:10" ht="30" customHeight="1" x14ac:dyDescent="0.3">
      <c r="B45" s="9" t="s">
        <v>86</v>
      </c>
      <c r="C45" s="120" t="s">
        <v>87</v>
      </c>
      <c r="D45" s="123">
        <v>0</v>
      </c>
      <c r="E45" s="131"/>
      <c r="F45" s="123">
        <v>0</v>
      </c>
      <c r="G45" s="131"/>
      <c r="H45" s="123">
        <v>0</v>
      </c>
      <c r="I45" s="202"/>
      <c r="J45" s="203"/>
    </row>
    <row r="46" spans="2:10" s="40" customFormat="1" ht="19.5" customHeight="1" x14ac:dyDescent="0.3">
      <c r="B46" s="9" t="s">
        <v>88</v>
      </c>
      <c r="C46" s="120" t="s">
        <v>241</v>
      </c>
      <c r="D46" s="123">
        <v>0</v>
      </c>
      <c r="E46" s="137"/>
      <c r="F46" s="123"/>
      <c r="G46" s="137"/>
      <c r="H46" s="123"/>
      <c r="I46" s="202"/>
      <c r="J46" s="204"/>
    </row>
    <row r="47" spans="2:10" ht="14.1" customHeight="1" x14ac:dyDescent="0.3"/>
    <row r="48" spans="2:10" ht="36.75" customHeight="1" x14ac:dyDescent="0.3">
      <c r="B48" s="200"/>
      <c r="C48" s="201"/>
      <c r="E48" s="200"/>
      <c r="F48" s="201"/>
      <c r="G48" s="201"/>
      <c r="H48" s="201"/>
      <c r="I48" s="201"/>
      <c r="J48" s="201"/>
    </row>
  </sheetData>
  <mergeCells count="50">
    <mergeCell ref="B2:C2"/>
    <mergeCell ref="G2:I2"/>
    <mergeCell ref="B4:J4"/>
    <mergeCell ref="B6:J6"/>
    <mergeCell ref="H8:J8"/>
    <mergeCell ref="B8:B9"/>
    <mergeCell ref="A5:I5"/>
    <mergeCell ref="I12:J12"/>
    <mergeCell ref="I9:J9"/>
    <mergeCell ref="I10:J10"/>
    <mergeCell ref="C8:C9"/>
    <mergeCell ref="D8:D9"/>
    <mergeCell ref="F8:F9"/>
    <mergeCell ref="I11:J11"/>
    <mergeCell ref="I17:J17"/>
    <mergeCell ref="I18:J18"/>
    <mergeCell ref="I15:J15"/>
    <mergeCell ref="I16:J16"/>
    <mergeCell ref="I13:J13"/>
    <mergeCell ref="I14:J14"/>
    <mergeCell ref="I23:J23"/>
    <mergeCell ref="I24:J24"/>
    <mergeCell ref="I21:J21"/>
    <mergeCell ref="I22:J22"/>
    <mergeCell ref="I19:J19"/>
    <mergeCell ref="I20:J20"/>
    <mergeCell ref="I29:J29"/>
    <mergeCell ref="I30:J30"/>
    <mergeCell ref="I27:J27"/>
    <mergeCell ref="I28:J28"/>
    <mergeCell ref="I25:J25"/>
    <mergeCell ref="I26:J26"/>
    <mergeCell ref="I35:J35"/>
    <mergeCell ref="I36:J36"/>
    <mergeCell ref="I33:J33"/>
    <mergeCell ref="I34:J34"/>
    <mergeCell ref="I31:J31"/>
    <mergeCell ref="I32:J32"/>
    <mergeCell ref="I41:J41"/>
    <mergeCell ref="I42:J42"/>
    <mergeCell ref="I39:J39"/>
    <mergeCell ref="I40:J40"/>
    <mergeCell ref="I37:J37"/>
    <mergeCell ref="I38:J38"/>
    <mergeCell ref="B48:C48"/>
    <mergeCell ref="E48:J48"/>
    <mergeCell ref="I45:J45"/>
    <mergeCell ref="I46:J46"/>
    <mergeCell ref="I43:J43"/>
    <mergeCell ref="I44:J44"/>
  </mergeCells>
  <pageMargins left="0.45" right="0.2" top="0.5" bottom="0.5" header="0.3" footer="0.3"/>
  <pageSetup paperSize="9" scale="9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6"/>
  <sheetViews>
    <sheetView workbookViewId="0">
      <selection activeCell="A4" sqref="A4:J4"/>
    </sheetView>
  </sheetViews>
  <sheetFormatPr defaultColWidth="9.109375" defaultRowHeight="13.8" x14ac:dyDescent="0.25"/>
  <cols>
    <col min="1" max="1" width="1.6640625" style="4" customWidth="1"/>
    <col min="2" max="2" width="5.33203125" style="19" customWidth="1"/>
    <col min="3" max="3" width="47.6640625" style="4" customWidth="1"/>
    <col min="4" max="7" width="16.88671875" style="4" customWidth="1"/>
    <col min="8" max="8" width="11.5546875" style="4" customWidth="1"/>
    <col min="9" max="9" width="5.109375" style="4" customWidth="1"/>
    <col min="10" max="10" width="7" style="4" customWidth="1"/>
    <col min="11" max="11" width="0" style="4" hidden="1" customWidth="1"/>
    <col min="12" max="16384" width="9.109375" style="4"/>
  </cols>
  <sheetData>
    <row r="1" spans="1:10" ht="7.35" customHeight="1" x14ac:dyDescent="0.25"/>
    <row r="2" spans="1:10" ht="48" customHeight="1" x14ac:dyDescent="0.25">
      <c r="B2" s="231"/>
      <c r="C2" s="221"/>
      <c r="D2" s="221"/>
      <c r="G2" s="242" t="s">
        <v>230</v>
      </c>
      <c r="H2" s="242"/>
      <c r="I2" s="242"/>
      <c r="J2" s="242"/>
    </row>
    <row r="3" spans="1:10" ht="24" customHeight="1" x14ac:dyDescent="0.25">
      <c r="B3" s="232" t="s">
        <v>349</v>
      </c>
      <c r="C3" s="233"/>
      <c r="D3" s="233"/>
      <c r="E3" s="233"/>
      <c r="F3" s="233"/>
      <c r="G3" s="233"/>
      <c r="H3" s="233"/>
      <c r="I3" s="233"/>
      <c r="J3" s="233"/>
    </row>
    <row r="4" spans="1:10" ht="19.5" customHeight="1" x14ac:dyDescent="0.25">
      <c r="A4" s="197" t="str">
        <f>'48'!A5:I5</f>
        <v>(Quyết toán được Hội đồng nhân dân xã phê chuẩn)</v>
      </c>
      <c r="B4" s="197"/>
      <c r="C4" s="197"/>
      <c r="D4" s="197"/>
      <c r="E4" s="197"/>
      <c r="F4" s="197"/>
      <c r="G4" s="197"/>
      <c r="H4" s="197"/>
      <c r="I4" s="197"/>
      <c r="J4" s="197"/>
    </row>
    <row r="5" spans="1:10" ht="18" customHeight="1" x14ac:dyDescent="0.3">
      <c r="B5" s="234" t="s">
        <v>197</v>
      </c>
      <c r="C5" s="235"/>
      <c r="D5" s="235"/>
      <c r="E5" s="235"/>
      <c r="F5" s="235"/>
      <c r="G5" s="235"/>
      <c r="H5" s="235"/>
      <c r="I5" s="235"/>
      <c r="J5" s="235"/>
    </row>
    <row r="6" spans="1:10" ht="9" customHeight="1" x14ac:dyDescent="0.25"/>
    <row r="7" spans="1:10" ht="15.6" x14ac:dyDescent="0.25">
      <c r="B7" s="241" t="s">
        <v>2</v>
      </c>
      <c r="C7" s="241" t="s">
        <v>90</v>
      </c>
      <c r="D7" s="236" t="s">
        <v>4</v>
      </c>
      <c r="E7" s="237"/>
      <c r="F7" s="238" t="s">
        <v>5</v>
      </c>
      <c r="G7" s="239"/>
      <c r="H7" s="238" t="s">
        <v>89</v>
      </c>
      <c r="I7" s="239"/>
      <c r="J7" s="240"/>
    </row>
    <row r="8" spans="1:10" ht="15" customHeight="1" x14ac:dyDescent="0.25">
      <c r="B8" s="241"/>
      <c r="C8" s="241"/>
      <c r="D8" s="174" t="s">
        <v>91</v>
      </c>
      <c r="E8" s="175" t="s">
        <v>92</v>
      </c>
      <c r="F8" s="174" t="s">
        <v>91</v>
      </c>
      <c r="G8" s="175" t="s">
        <v>92</v>
      </c>
      <c r="H8" s="175" t="s">
        <v>91</v>
      </c>
      <c r="I8" s="227" t="s">
        <v>92</v>
      </c>
      <c r="J8" s="228"/>
    </row>
    <row r="9" spans="1:10" ht="15.6" x14ac:dyDescent="0.25">
      <c r="B9" s="176" t="s">
        <v>8</v>
      </c>
      <c r="C9" s="176" t="s">
        <v>9</v>
      </c>
      <c r="D9" s="176" t="s">
        <v>10</v>
      </c>
      <c r="E9" s="176" t="s">
        <v>11</v>
      </c>
      <c r="F9" s="175" t="s">
        <v>33</v>
      </c>
      <c r="G9" s="175">
        <v>4</v>
      </c>
      <c r="H9" s="175" t="s">
        <v>93</v>
      </c>
      <c r="I9" s="227" t="s">
        <v>94</v>
      </c>
      <c r="J9" s="228"/>
    </row>
    <row r="10" spans="1:10" s="5" customFormat="1" ht="22.5" customHeight="1" x14ac:dyDescent="0.3">
      <c r="B10" s="168"/>
      <c r="C10" s="169" t="s">
        <v>95</v>
      </c>
      <c r="D10" s="170">
        <f>D12+D48+D52+D53</f>
        <v>142038623478</v>
      </c>
      <c r="E10" s="170">
        <f>E12+E48+E52+E53</f>
        <v>141011623478</v>
      </c>
      <c r="F10" s="170">
        <f>F12+F48+F52+F53</f>
        <v>142742672206</v>
      </c>
      <c r="G10" s="170">
        <f>G11+G48+G52+G53</f>
        <v>141061623477</v>
      </c>
      <c r="H10" s="177">
        <f>F10/D10</f>
        <v>1.0049567414183582</v>
      </c>
      <c r="I10" s="229">
        <f>G10/E10</f>
        <v>1.0003545806917669</v>
      </c>
      <c r="J10" s="230"/>
    </row>
    <row r="11" spans="1:10" s="5" customFormat="1" ht="15" customHeight="1" x14ac:dyDescent="0.3">
      <c r="B11" s="168" t="s">
        <v>8</v>
      </c>
      <c r="C11" s="169" t="s">
        <v>96</v>
      </c>
      <c r="D11" s="170">
        <f>D12+D36+D37+D46+D47</f>
        <v>1027000000</v>
      </c>
      <c r="E11" s="170">
        <f>E12+E36+E37+E46+E47</f>
        <v>0</v>
      </c>
      <c r="F11" s="170">
        <f>F12+F36+F37+F46+F47</f>
        <v>1731048729</v>
      </c>
      <c r="G11" s="170">
        <f>G12+G36+G37+G46+G47</f>
        <v>50000000</v>
      </c>
      <c r="H11" s="171"/>
      <c r="I11" s="222"/>
      <c r="J11" s="223"/>
    </row>
    <row r="12" spans="1:10" s="5" customFormat="1" ht="15.6" x14ac:dyDescent="0.3">
      <c r="B12" s="168" t="s">
        <v>15</v>
      </c>
      <c r="C12" s="169" t="s">
        <v>97</v>
      </c>
      <c r="D12" s="170">
        <f>D13+D14+D16+D17+D21+D22+D23+D24+D25+D26+D27+D28+D29+D30+D32+D33+D34+D35</f>
        <v>1027000000</v>
      </c>
      <c r="E12" s="170">
        <f>E13+E14+E16+E17+E21+E22+E23+E24+E25+E26+E27+E28+E29+E30+E32+E33+E34+E35</f>
        <v>0</v>
      </c>
      <c r="F12" s="170">
        <f>F13+F14+F16+F17+F21+F22+F23+F24+F25+F26+F27+F28+F29+F30+F32+F33+F34+F35</f>
        <v>1731048729</v>
      </c>
      <c r="G12" s="170">
        <v>0</v>
      </c>
      <c r="H12" s="171"/>
      <c r="I12" s="222"/>
      <c r="J12" s="223"/>
    </row>
    <row r="13" spans="1:10" s="5" customFormat="1" ht="24" customHeight="1" x14ac:dyDescent="0.3">
      <c r="B13" s="168" t="s">
        <v>10</v>
      </c>
      <c r="C13" s="169" t="s">
        <v>98</v>
      </c>
      <c r="D13" s="170">
        <v>0</v>
      </c>
      <c r="E13" s="170">
        <v>0</v>
      </c>
      <c r="F13" s="170">
        <v>0</v>
      </c>
      <c r="G13" s="170">
        <v>0</v>
      </c>
      <c r="H13" s="171"/>
      <c r="I13" s="222"/>
      <c r="J13" s="223"/>
    </row>
    <row r="14" spans="1:10" s="5" customFormat="1" ht="24.75" customHeight="1" x14ac:dyDescent="0.3">
      <c r="B14" s="168" t="s">
        <v>11</v>
      </c>
      <c r="C14" s="169" t="s">
        <v>101</v>
      </c>
      <c r="D14" s="170">
        <v>0</v>
      </c>
      <c r="E14" s="170">
        <v>0</v>
      </c>
      <c r="F14" s="170">
        <v>19583180</v>
      </c>
      <c r="G14" s="170">
        <v>0</v>
      </c>
      <c r="H14" s="171"/>
      <c r="I14" s="222"/>
      <c r="J14" s="223"/>
    </row>
    <row r="15" spans="1:10" s="5" customFormat="1" ht="21.75" customHeight="1" x14ac:dyDescent="0.3">
      <c r="B15" s="172" t="s">
        <v>18</v>
      </c>
      <c r="C15" s="173" t="s">
        <v>99</v>
      </c>
      <c r="D15" s="17">
        <v>0</v>
      </c>
      <c r="E15" s="17"/>
      <c r="F15" s="17">
        <v>19583180</v>
      </c>
      <c r="G15" s="17">
        <v>0</v>
      </c>
      <c r="H15" s="179"/>
      <c r="I15" s="225"/>
      <c r="J15" s="223"/>
    </row>
    <row r="16" spans="1:10" s="5" customFormat="1" ht="36" customHeight="1" x14ac:dyDescent="0.3">
      <c r="B16" s="168" t="s">
        <v>33</v>
      </c>
      <c r="C16" s="169" t="s">
        <v>103</v>
      </c>
      <c r="D16" s="170">
        <v>0</v>
      </c>
      <c r="E16" s="170">
        <v>0</v>
      </c>
      <c r="F16" s="170">
        <v>0</v>
      </c>
      <c r="G16" s="170">
        <v>0</v>
      </c>
      <c r="H16" s="171"/>
      <c r="I16" s="222"/>
      <c r="J16" s="223"/>
    </row>
    <row r="17" spans="2:10" s="5" customFormat="1" ht="22.5" customHeight="1" x14ac:dyDescent="0.3">
      <c r="B17" s="168" t="s">
        <v>66</v>
      </c>
      <c r="C17" s="169" t="s">
        <v>104</v>
      </c>
      <c r="D17" s="170">
        <f>SUM(D18:D19)</f>
        <v>360000000</v>
      </c>
      <c r="E17" s="170"/>
      <c r="F17" s="170">
        <f>SUM(F18:F20)</f>
        <v>174361815</v>
      </c>
      <c r="G17" s="170">
        <v>0</v>
      </c>
      <c r="H17" s="171"/>
      <c r="I17" s="222"/>
      <c r="J17" s="223"/>
    </row>
    <row r="18" spans="2:10" s="5" customFormat="1" ht="15" customHeight="1" x14ac:dyDescent="0.3">
      <c r="B18" s="172" t="s">
        <v>18</v>
      </c>
      <c r="C18" s="173" t="s">
        <v>105</v>
      </c>
      <c r="D18" s="17">
        <v>350000000</v>
      </c>
      <c r="E18" s="17"/>
      <c r="F18" s="17">
        <v>159188704</v>
      </c>
      <c r="G18" s="17">
        <v>0</v>
      </c>
      <c r="H18" s="179"/>
      <c r="I18" s="225"/>
      <c r="J18" s="223"/>
    </row>
    <row r="19" spans="2:10" s="5" customFormat="1" ht="15.6" x14ac:dyDescent="0.3">
      <c r="B19" s="172" t="s">
        <v>18</v>
      </c>
      <c r="C19" s="173" t="s">
        <v>100</v>
      </c>
      <c r="D19" s="17">
        <v>10000000</v>
      </c>
      <c r="E19" s="17"/>
      <c r="F19" s="17">
        <v>9573111</v>
      </c>
      <c r="G19" s="17">
        <v>0</v>
      </c>
      <c r="H19" s="179"/>
      <c r="I19" s="225"/>
      <c r="J19" s="223"/>
    </row>
    <row r="20" spans="2:10" s="5" customFormat="1" ht="15.6" x14ac:dyDescent="0.3">
      <c r="B20" s="172" t="s">
        <v>18</v>
      </c>
      <c r="C20" s="173" t="s">
        <v>345</v>
      </c>
      <c r="D20" s="17"/>
      <c r="E20" s="17"/>
      <c r="F20" s="17">
        <v>5600000</v>
      </c>
      <c r="G20" s="17"/>
      <c r="H20" s="179"/>
      <c r="I20" s="179"/>
      <c r="J20" s="178"/>
    </row>
    <row r="21" spans="2:10" s="119" customFormat="1" ht="15" customHeight="1" x14ac:dyDescent="0.3">
      <c r="B21" s="168" t="s">
        <v>67</v>
      </c>
      <c r="C21" s="169" t="s">
        <v>106</v>
      </c>
      <c r="D21" s="170">
        <v>94000000</v>
      </c>
      <c r="E21" s="170">
        <v>0</v>
      </c>
      <c r="F21" s="170">
        <v>188137878</v>
      </c>
      <c r="G21" s="170">
        <v>0</v>
      </c>
      <c r="H21" s="171"/>
      <c r="I21" s="222"/>
      <c r="J21" s="226"/>
    </row>
    <row r="22" spans="2:10" s="119" customFormat="1" ht="15" customHeight="1" x14ac:dyDescent="0.3">
      <c r="B22" s="168" t="s">
        <v>69</v>
      </c>
      <c r="C22" s="169" t="s">
        <v>107</v>
      </c>
      <c r="D22" s="170">
        <v>0</v>
      </c>
      <c r="E22" s="170">
        <v>0</v>
      </c>
      <c r="F22" s="170">
        <v>0</v>
      </c>
      <c r="G22" s="170">
        <v>0</v>
      </c>
      <c r="H22" s="171"/>
      <c r="I22" s="222"/>
      <c r="J22" s="226"/>
    </row>
    <row r="23" spans="2:10" s="119" customFormat="1" ht="15.6" x14ac:dyDescent="0.3">
      <c r="B23" s="168" t="s">
        <v>108</v>
      </c>
      <c r="C23" s="169" t="s">
        <v>109</v>
      </c>
      <c r="D23" s="170">
        <v>363000000</v>
      </c>
      <c r="E23" s="170">
        <v>0</v>
      </c>
      <c r="F23" s="170">
        <v>1170728365</v>
      </c>
      <c r="G23" s="170">
        <v>0</v>
      </c>
      <c r="H23" s="171"/>
      <c r="I23" s="222"/>
      <c r="J23" s="226"/>
    </row>
    <row r="24" spans="2:10" s="119" customFormat="1" ht="15.6" x14ac:dyDescent="0.3">
      <c r="B24" s="168" t="s">
        <v>110</v>
      </c>
      <c r="C24" s="169" t="s">
        <v>111</v>
      </c>
      <c r="D24" s="170">
        <v>50000000</v>
      </c>
      <c r="E24" s="170">
        <v>0</v>
      </c>
      <c r="F24" s="170">
        <v>48598000</v>
      </c>
      <c r="G24" s="170">
        <v>0</v>
      </c>
      <c r="H24" s="171"/>
      <c r="I24" s="222"/>
      <c r="J24" s="226"/>
    </row>
    <row r="25" spans="2:10" s="119" customFormat="1" ht="15" customHeight="1" x14ac:dyDescent="0.3">
      <c r="B25" s="168" t="s">
        <v>112</v>
      </c>
      <c r="C25" s="169" t="s">
        <v>113</v>
      </c>
      <c r="D25" s="170">
        <v>0</v>
      </c>
      <c r="E25" s="170">
        <v>0</v>
      </c>
      <c r="F25" s="170">
        <v>0</v>
      </c>
      <c r="G25" s="170">
        <v>0</v>
      </c>
      <c r="H25" s="171"/>
      <c r="I25" s="222"/>
      <c r="J25" s="226"/>
    </row>
    <row r="26" spans="2:10" s="119" customFormat="1" ht="15" customHeight="1" x14ac:dyDescent="0.3">
      <c r="B26" s="168" t="s">
        <v>114</v>
      </c>
      <c r="C26" s="169" t="s">
        <v>115</v>
      </c>
      <c r="D26" s="170">
        <v>0</v>
      </c>
      <c r="E26" s="170">
        <v>0</v>
      </c>
      <c r="F26" s="170">
        <v>421976</v>
      </c>
      <c r="G26" s="170">
        <v>0</v>
      </c>
      <c r="H26" s="171"/>
      <c r="I26" s="222"/>
      <c r="J26" s="226"/>
    </row>
    <row r="27" spans="2:10" s="119" customFormat="1" ht="15" customHeight="1" x14ac:dyDescent="0.3">
      <c r="B27" s="168" t="s">
        <v>116</v>
      </c>
      <c r="C27" s="169" t="s">
        <v>117</v>
      </c>
      <c r="D27" s="170">
        <v>0</v>
      </c>
      <c r="E27" s="170">
        <v>0</v>
      </c>
      <c r="F27" s="170">
        <v>0</v>
      </c>
      <c r="G27" s="170">
        <v>0</v>
      </c>
      <c r="H27" s="171"/>
      <c r="I27" s="222"/>
      <c r="J27" s="226"/>
    </row>
    <row r="28" spans="2:10" s="119" customFormat="1" ht="15.6" x14ac:dyDescent="0.3">
      <c r="B28" s="168" t="s">
        <v>118</v>
      </c>
      <c r="C28" s="169" t="s">
        <v>119</v>
      </c>
      <c r="D28" s="170">
        <v>0</v>
      </c>
      <c r="E28" s="170">
        <v>0</v>
      </c>
      <c r="F28" s="170">
        <v>0</v>
      </c>
      <c r="G28" s="170">
        <v>0</v>
      </c>
      <c r="H28" s="171"/>
      <c r="I28" s="222"/>
      <c r="J28" s="226"/>
    </row>
    <row r="29" spans="2:10" s="119" customFormat="1" ht="15" customHeight="1" x14ac:dyDescent="0.3">
      <c r="B29" s="168" t="s">
        <v>120</v>
      </c>
      <c r="C29" s="169" t="s">
        <v>121</v>
      </c>
      <c r="D29" s="170">
        <v>0</v>
      </c>
      <c r="E29" s="170">
        <v>0</v>
      </c>
      <c r="F29" s="170">
        <v>0</v>
      </c>
      <c r="G29" s="170">
        <v>0</v>
      </c>
      <c r="H29" s="171"/>
      <c r="I29" s="222"/>
      <c r="J29" s="226"/>
    </row>
    <row r="30" spans="2:10" s="119" customFormat="1" ht="15" customHeight="1" x14ac:dyDescent="0.3">
      <c r="B30" s="168" t="s">
        <v>122</v>
      </c>
      <c r="C30" s="169" t="s">
        <v>123</v>
      </c>
      <c r="D30" s="170">
        <v>0</v>
      </c>
      <c r="E30" s="170">
        <v>0</v>
      </c>
      <c r="F30" s="170">
        <v>0</v>
      </c>
      <c r="G30" s="170">
        <v>0</v>
      </c>
      <c r="H30" s="171"/>
      <c r="I30" s="222"/>
      <c r="J30" s="226"/>
    </row>
    <row r="31" spans="2:10" s="119" customFormat="1" ht="30.75" customHeight="1" x14ac:dyDescent="0.3">
      <c r="B31" s="168" t="s">
        <v>124</v>
      </c>
      <c r="C31" s="169" t="s">
        <v>125</v>
      </c>
      <c r="D31" s="170">
        <v>0</v>
      </c>
      <c r="E31" s="170">
        <v>0</v>
      </c>
      <c r="F31" s="170">
        <v>0</v>
      </c>
      <c r="G31" s="170">
        <v>0</v>
      </c>
      <c r="H31" s="171"/>
      <c r="I31" s="222"/>
      <c r="J31" s="226"/>
    </row>
    <row r="32" spans="2:10" s="119" customFormat="1" ht="15" customHeight="1" x14ac:dyDescent="0.3">
      <c r="B32" s="168" t="s">
        <v>126</v>
      </c>
      <c r="C32" s="169" t="s">
        <v>127</v>
      </c>
      <c r="D32" s="170">
        <v>160000000</v>
      </c>
      <c r="E32" s="170"/>
      <c r="F32" s="170">
        <v>129217515</v>
      </c>
      <c r="G32" s="170">
        <v>0</v>
      </c>
      <c r="H32" s="171"/>
      <c r="I32" s="222"/>
      <c r="J32" s="226"/>
    </row>
    <row r="33" spans="2:10" s="119" customFormat="1" ht="15" customHeight="1" x14ac:dyDescent="0.3">
      <c r="B33" s="168" t="s">
        <v>128</v>
      </c>
      <c r="C33" s="169" t="s">
        <v>129</v>
      </c>
      <c r="D33" s="170">
        <v>0</v>
      </c>
      <c r="E33" s="170">
        <v>0</v>
      </c>
      <c r="F33" s="170">
        <v>0</v>
      </c>
      <c r="G33" s="170">
        <v>0</v>
      </c>
      <c r="H33" s="171"/>
      <c r="I33" s="222"/>
      <c r="J33" s="226"/>
    </row>
    <row r="34" spans="2:10" s="119" customFormat="1" ht="15" customHeight="1" x14ac:dyDescent="0.3">
      <c r="B34" s="168" t="s">
        <v>130</v>
      </c>
      <c r="C34" s="169" t="s">
        <v>131</v>
      </c>
      <c r="D34" s="170">
        <v>0</v>
      </c>
      <c r="E34" s="170">
        <v>0</v>
      </c>
      <c r="F34" s="170">
        <v>0</v>
      </c>
      <c r="G34" s="170">
        <v>0</v>
      </c>
      <c r="H34" s="171"/>
      <c r="I34" s="222"/>
      <c r="J34" s="226"/>
    </row>
    <row r="35" spans="2:10" s="119" customFormat="1" ht="45.75" customHeight="1" x14ac:dyDescent="0.3">
      <c r="B35" s="168" t="s">
        <v>132</v>
      </c>
      <c r="C35" s="169" t="s">
        <v>133</v>
      </c>
      <c r="D35" s="170">
        <v>0</v>
      </c>
      <c r="E35" s="170">
        <v>0</v>
      </c>
      <c r="F35" s="170">
        <v>0</v>
      </c>
      <c r="G35" s="170">
        <v>0</v>
      </c>
      <c r="H35" s="171"/>
      <c r="I35" s="222"/>
      <c r="J35" s="226"/>
    </row>
    <row r="36" spans="2:10" s="5" customFormat="1" ht="15.6" x14ac:dyDescent="0.3">
      <c r="B36" s="168" t="s">
        <v>35</v>
      </c>
      <c r="C36" s="169" t="s">
        <v>134</v>
      </c>
      <c r="D36" s="170">
        <v>0</v>
      </c>
      <c r="E36" s="170">
        <v>0</v>
      </c>
      <c r="F36" s="170">
        <v>0</v>
      </c>
      <c r="G36" s="170">
        <v>0</v>
      </c>
      <c r="H36" s="171"/>
      <c r="I36" s="222"/>
      <c r="J36" s="223"/>
    </row>
    <row r="37" spans="2:10" s="5" customFormat="1" ht="24" customHeight="1" x14ac:dyDescent="0.3">
      <c r="B37" s="168" t="s">
        <v>39</v>
      </c>
      <c r="C37" s="169" t="s">
        <v>135</v>
      </c>
      <c r="D37" s="170">
        <v>0</v>
      </c>
      <c r="E37" s="170">
        <v>0</v>
      </c>
      <c r="F37" s="170">
        <v>0</v>
      </c>
      <c r="G37" s="170">
        <v>0</v>
      </c>
      <c r="H37" s="171"/>
      <c r="I37" s="222"/>
      <c r="J37" s="223"/>
    </row>
    <row r="38" spans="2:10" s="5" customFormat="1" ht="15.6" x14ac:dyDescent="0.3">
      <c r="B38" s="172" t="s">
        <v>10</v>
      </c>
      <c r="C38" s="173" t="s">
        <v>136</v>
      </c>
      <c r="D38" s="17">
        <v>0</v>
      </c>
      <c r="E38" s="17">
        <v>0</v>
      </c>
      <c r="F38" s="17">
        <v>0</v>
      </c>
      <c r="G38" s="17">
        <v>0</v>
      </c>
      <c r="H38" s="179"/>
      <c r="I38" s="225"/>
      <c r="J38" s="223"/>
    </row>
    <row r="39" spans="2:10" s="5" customFormat="1" ht="15.6" x14ac:dyDescent="0.3">
      <c r="B39" s="172" t="s">
        <v>11</v>
      </c>
      <c r="C39" s="173" t="s">
        <v>137</v>
      </c>
      <c r="D39" s="17">
        <v>0</v>
      </c>
      <c r="E39" s="17">
        <v>0</v>
      </c>
      <c r="F39" s="17">
        <v>0</v>
      </c>
      <c r="G39" s="17">
        <v>0</v>
      </c>
      <c r="H39" s="179"/>
      <c r="I39" s="225"/>
      <c r="J39" s="223"/>
    </row>
    <row r="40" spans="2:10" s="5" customFormat="1" ht="15" customHeight="1" x14ac:dyDescent="0.3">
      <c r="B40" s="172" t="s">
        <v>33</v>
      </c>
      <c r="C40" s="173" t="s">
        <v>138</v>
      </c>
      <c r="D40" s="17">
        <v>0</v>
      </c>
      <c r="E40" s="17">
        <v>0</v>
      </c>
      <c r="F40" s="17">
        <v>0</v>
      </c>
      <c r="G40" s="17">
        <v>0</v>
      </c>
      <c r="H40" s="179"/>
      <c r="I40" s="225"/>
      <c r="J40" s="223"/>
    </row>
    <row r="41" spans="2:10" s="5" customFormat="1" ht="15" customHeight="1" x14ac:dyDescent="0.3">
      <c r="B41" s="172" t="s">
        <v>66</v>
      </c>
      <c r="C41" s="173" t="s">
        <v>139</v>
      </c>
      <c r="D41" s="17">
        <v>0</v>
      </c>
      <c r="E41" s="17">
        <v>0</v>
      </c>
      <c r="F41" s="17">
        <v>0</v>
      </c>
      <c r="G41" s="17">
        <v>0</v>
      </c>
      <c r="H41" s="179"/>
      <c r="I41" s="225"/>
      <c r="J41" s="223"/>
    </row>
    <row r="42" spans="2:10" s="5" customFormat="1" ht="15" customHeight="1" x14ac:dyDescent="0.3">
      <c r="B42" s="172" t="s">
        <v>67</v>
      </c>
      <c r="C42" s="173" t="s">
        <v>140</v>
      </c>
      <c r="D42" s="17">
        <v>0</v>
      </c>
      <c r="E42" s="17">
        <v>0</v>
      </c>
      <c r="F42" s="17">
        <v>0</v>
      </c>
      <c r="G42" s="17">
        <v>0</v>
      </c>
      <c r="H42" s="179"/>
      <c r="I42" s="225"/>
      <c r="J42" s="223"/>
    </row>
    <row r="43" spans="2:10" s="5" customFormat="1" ht="15" customHeight="1" x14ac:dyDescent="0.3">
      <c r="B43" s="172" t="s">
        <v>69</v>
      </c>
      <c r="C43" s="173" t="s">
        <v>141</v>
      </c>
      <c r="D43" s="17">
        <v>0</v>
      </c>
      <c r="E43" s="17">
        <v>0</v>
      </c>
      <c r="F43" s="17">
        <v>0</v>
      </c>
      <c r="G43" s="17">
        <v>0</v>
      </c>
      <c r="H43" s="179"/>
      <c r="I43" s="225"/>
      <c r="J43" s="223"/>
    </row>
    <row r="44" spans="2:10" s="5" customFormat="1" ht="15.6" x14ac:dyDescent="0.3">
      <c r="B44" s="172" t="s">
        <v>108</v>
      </c>
      <c r="C44" s="173" t="s">
        <v>102</v>
      </c>
      <c r="D44" s="17">
        <v>0</v>
      </c>
      <c r="E44" s="17">
        <v>0</v>
      </c>
      <c r="F44" s="17">
        <v>0</v>
      </c>
      <c r="G44" s="17">
        <v>0</v>
      </c>
      <c r="H44" s="179"/>
      <c r="I44" s="225"/>
      <c r="J44" s="223"/>
    </row>
    <row r="45" spans="2:10" s="5" customFormat="1" ht="15.6" x14ac:dyDescent="0.3">
      <c r="B45" s="172" t="s">
        <v>110</v>
      </c>
      <c r="C45" s="173" t="s">
        <v>142</v>
      </c>
      <c r="D45" s="17">
        <v>0</v>
      </c>
      <c r="E45" s="17">
        <v>0</v>
      </c>
      <c r="F45" s="17">
        <v>0</v>
      </c>
      <c r="G45" s="17">
        <v>0</v>
      </c>
      <c r="H45" s="179"/>
      <c r="I45" s="225"/>
      <c r="J45" s="223"/>
    </row>
    <row r="46" spans="2:10" s="5" customFormat="1" ht="15.6" x14ac:dyDescent="0.3">
      <c r="B46" s="168" t="s">
        <v>41</v>
      </c>
      <c r="C46" s="169" t="s">
        <v>344</v>
      </c>
      <c r="D46" s="170">
        <v>0</v>
      </c>
      <c r="E46" s="170">
        <v>0</v>
      </c>
      <c r="F46" s="170">
        <v>0</v>
      </c>
      <c r="G46" s="170">
        <v>0</v>
      </c>
      <c r="H46" s="171"/>
      <c r="I46" s="222"/>
      <c r="J46" s="223"/>
    </row>
    <row r="47" spans="2:10" s="5" customFormat="1" ht="15" customHeight="1" x14ac:dyDescent="0.3">
      <c r="B47" s="168" t="s">
        <v>43</v>
      </c>
      <c r="C47" s="169" t="s">
        <v>143</v>
      </c>
      <c r="D47" s="170">
        <v>0</v>
      </c>
      <c r="E47" s="170">
        <v>0</v>
      </c>
      <c r="F47" s="170"/>
      <c r="G47" s="170">
        <v>50000000</v>
      </c>
      <c r="H47" s="171"/>
      <c r="I47" s="222"/>
      <c r="J47" s="223"/>
    </row>
    <row r="48" spans="2:10" s="5" customFormat="1" ht="15" customHeight="1" x14ac:dyDescent="0.3">
      <c r="B48" s="168" t="s">
        <v>9</v>
      </c>
      <c r="C48" s="169" t="s">
        <v>56</v>
      </c>
      <c r="D48" s="180">
        <f>D49+D50+D51</f>
        <v>126791953150</v>
      </c>
      <c r="E48" s="180">
        <f>E49+E50+E51</f>
        <v>126791953150</v>
      </c>
      <c r="F48" s="180">
        <f>F49+F50+F51</f>
        <v>137883907204</v>
      </c>
      <c r="G48" s="180">
        <f>G49+G50+G51</f>
        <v>137883907204</v>
      </c>
      <c r="H48" s="180"/>
      <c r="I48" s="222"/>
      <c r="J48" s="223"/>
    </row>
    <row r="49" spans="2:10" s="5" customFormat="1" ht="15" customHeight="1" x14ac:dyDescent="0.3">
      <c r="B49" s="172" t="s">
        <v>18</v>
      </c>
      <c r="C49" s="173" t="s">
        <v>57</v>
      </c>
      <c r="D49" s="181">
        <f>'48'!D16</f>
        <v>56703629411</v>
      </c>
      <c r="E49" s="181">
        <f>D49</f>
        <v>56703629411</v>
      </c>
      <c r="F49" s="181">
        <f>74612629411-17909000000</f>
        <v>56703629411</v>
      </c>
      <c r="G49" s="181">
        <f>74612629411-17909000000</f>
        <v>56703629411</v>
      </c>
      <c r="H49" s="181"/>
      <c r="I49" s="224"/>
      <c r="J49" s="223"/>
    </row>
    <row r="50" spans="2:10" s="5" customFormat="1" ht="15" customHeight="1" x14ac:dyDescent="0.3">
      <c r="B50" s="172" t="s">
        <v>18</v>
      </c>
      <c r="C50" s="173" t="s">
        <v>193</v>
      </c>
      <c r="D50" s="181">
        <v>17909000000</v>
      </c>
      <c r="E50" s="181">
        <f>D50</f>
        <v>17909000000</v>
      </c>
      <c r="F50" s="181">
        <v>17909000000</v>
      </c>
      <c r="G50" s="181">
        <v>17909000000</v>
      </c>
      <c r="H50" s="181">
        <f>D50-F50</f>
        <v>0</v>
      </c>
      <c r="I50" s="224"/>
      <c r="J50" s="223"/>
    </row>
    <row r="51" spans="2:10" s="5" customFormat="1" ht="15" customHeight="1" x14ac:dyDescent="0.3">
      <c r="B51" s="172" t="s">
        <v>18</v>
      </c>
      <c r="C51" s="173" t="s">
        <v>58</v>
      </c>
      <c r="D51" s="182">
        <f>'48'!D18</f>
        <v>52179323739</v>
      </c>
      <c r="E51" s="183">
        <f>D51</f>
        <v>52179323739</v>
      </c>
      <c r="F51" s="182">
        <f>G51</f>
        <v>63271277793</v>
      </c>
      <c r="G51" s="183">
        <f>63236428793+34849000</f>
        <v>63271277793</v>
      </c>
      <c r="H51" s="181">
        <f>G51-F51</f>
        <v>0</v>
      </c>
      <c r="I51" s="225"/>
      <c r="J51" s="223"/>
    </row>
    <row r="52" spans="2:10" s="5" customFormat="1" ht="19.5" customHeight="1" x14ac:dyDescent="0.3">
      <c r="B52" s="168" t="s">
        <v>47</v>
      </c>
      <c r="C52" s="169" t="s">
        <v>144</v>
      </c>
      <c r="D52" s="170">
        <f>'48'!D20</f>
        <v>118859680</v>
      </c>
      <c r="E52" s="180">
        <f>D52</f>
        <v>118859680</v>
      </c>
      <c r="F52" s="170">
        <v>143589106</v>
      </c>
      <c r="G52" s="170">
        <v>143589106</v>
      </c>
      <c r="H52" s="171"/>
      <c r="I52" s="222"/>
      <c r="J52" s="223"/>
    </row>
    <row r="53" spans="2:10" s="5" customFormat="1" ht="30" customHeight="1" x14ac:dyDescent="0.3">
      <c r="B53" s="168" t="s">
        <v>49</v>
      </c>
      <c r="C53" s="169" t="s">
        <v>145</v>
      </c>
      <c r="D53" s="170">
        <f>'48'!D21</f>
        <v>14100810648</v>
      </c>
      <c r="E53" s="184">
        <f>D53</f>
        <v>14100810648</v>
      </c>
      <c r="F53" s="185">
        <v>2984127167</v>
      </c>
      <c r="G53" s="185">
        <v>2984127167</v>
      </c>
      <c r="H53" s="171"/>
      <c r="I53" s="222"/>
      <c r="J53" s="223"/>
    </row>
    <row r="54" spans="2:10" ht="12" customHeight="1" x14ac:dyDescent="0.25"/>
    <row r="55" spans="2:10" ht="36.75" customHeight="1" x14ac:dyDescent="0.25">
      <c r="B55" s="220"/>
      <c r="C55" s="221"/>
      <c r="D55" s="221"/>
      <c r="E55" s="221"/>
      <c r="F55" s="221"/>
      <c r="G55" s="221"/>
      <c r="H55" s="221"/>
      <c r="I55" s="221"/>
    </row>
    <row r="56" spans="2:10" ht="9" customHeight="1" x14ac:dyDescent="0.25"/>
  </sheetData>
  <mergeCells count="58">
    <mergeCell ref="I9:J9"/>
    <mergeCell ref="I10:J10"/>
    <mergeCell ref="B2:D2"/>
    <mergeCell ref="B3:J3"/>
    <mergeCell ref="B5:J5"/>
    <mergeCell ref="D7:E7"/>
    <mergeCell ref="F7:G7"/>
    <mergeCell ref="H7:J7"/>
    <mergeCell ref="I8:J8"/>
    <mergeCell ref="B7:B8"/>
    <mergeCell ref="C7:C8"/>
    <mergeCell ref="G2:J2"/>
    <mergeCell ref="A4:J4"/>
    <mergeCell ref="I14:J14"/>
    <mergeCell ref="I15:J15"/>
    <mergeCell ref="I13:J13"/>
    <mergeCell ref="I11:J11"/>
    <mergeCell ref="I12:J12"/>
    <mergeCell ref="I21:J21"/>
    <mergeCell ref="I19:J19"/>
    <mergeCell ref="I17:J17"/>
    <mergeCell ref="I18:J18"/>
    <mergeCell ref="I16:J16"/>
    <mergeCell ref="I26:J26"/>
    <mergeCell ref="I27:J27"/>
    <mergeCell ref="I25:J25"/>
    <mergeCell ref="I24:J24"/>
    <mergeCell ref="I22:J22"/>
    <mergeCell ref="I23:J23"/>
    <mergeCell ref="I32:J32"/>
    <mergeCell ref="I33:J33"/>
    <mergeCell ref="I31:J31"/>
    <mergeCell ref="I30:J30"/>
    <mergeCell ref="I28:J28"/>
    <mergeCell ref="I29:J29"/>
    <mergeCell ref="I38:J38"/>
    <mergeCell ref="I39:J39"/>
    <mergeCell ref="I36:J36"/>
    <mergeCell ref="I37:J37"/>
    <mergeCell ref="I34:J34"/>
    <mergeCell ref="I35:J35"/>
    <mergeCell ref="I44:J44"/>
    <mergeCell ref="I45:J45"/>
    <mergeCell ref="I42:J42"/>
    <mergeCell ref="I43:J43"/>
    <mergeCell ref="I40:J40"/>
    <mergeCell ref="I41:J41"/>
    <mergeCell ref="I48:J48"/>
    <mergeCell ref="I49:J49"/>
    <mergeCell ref="I50:J50"/>
    <mergeCell ref="I51:J51"/>
    <mergeCell ref="I46:J46"/>
    <mergeCell ref="I47:J47"/>
    <mergeCell ref="B55:C55"/>
    <mergeCell ref="D55:E55"/>
    <mergeCell ref="F55:I55"/>
    <mergeCell ref="I52:J52"/>
    <mergeCell ref="I53:J53"/>
  </mergeCells>
  <pageMargins left="0.45" right="0.2" top="0.5" bottom="0.5" header="0.3" footer="0.3"/>
  <pageSetup paperSize="9" scale="9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6"/>
  <sheetViews>
    <sheetView zoomScaleNormal="100" workbookViewId="0">
      <pane ySplit="8" topLeftCell="A37" activePane="bottomLeft" state="frozen"/>
      <selection pane="bottomLeft" activeCell="J1" sqref="J1:J1048576"/>
    </sheetView>
  </sheetViews>
  <sheetFormatPr defaultColWidth="9.109375" defaultRowHeight="15.6" x14ac:dyDescent="0.3"/>
  <cols>
    <col min="1" max="1" width="4.6640625" style="15" customWidth="1"/>
    <col min="2" max="2" width="33.88671875" style="16" customWidth="1"/>
    <col min="3" max="3" width="17" style="16" customWidth="1"/>
    <col min="4" max="4" width="17.6640625" style="16" customWidth="1"/>
    <col min="5" max="5" width="12.5546875" style="16" customWidth="1"/>
    <col min="6" max="6" width="8.88671875" style="16" customWidth="1"/>
    <col min="7" max="7" width="0" style="16" hidden="1" customWidth="1"/>
    <col min="8" max="8" width="0.33203125" style="16" hidden="1" customWidth="1"/>
    <col min="9" max="16384" width="9.109375" style="16"/>
  </cols>
  <sheetData>
    <row r="1" spans="1:9" ht="15.75" customHeight="1" x14ac:dyDescent="0.3">
      <c r="A1" s="201"/>
      <c r="B1" s="201"/>
      <c r="D1" s="242" t="s">
        <v>231</v>
      </c>
      <c r="E1" s="242"/>
      <c r="F1" s="242"/>
    </row>
    <row r="2" spans="1:9" ht="33" customHeight="1" x14ac:dyDescent="0.3">
      <c r="D2" s="242"/>
      <c r="E2" s="242"/>
      <c r="F2" s="242"/>
    </row>
    <row r="3" spans="1:9" ht="10.65" customHeight="1" x14ac:dyDescent="0.3"/>
    <row r="4" spans="1:9" ht="41.25" customHeight="1" x14ac:dyDescent="0.3">
      <c r="A4" s="243" t="s">
        <v>347</v>
      </c>
      <c r="B4" s="244"/>
      <c r="C4" s="244"/>
      <c r="D4" s="244"/>
      <c r="E4" s="244"/>
      <c r="F4" s="244"/>
    </row>
    <row r="5" spans="1:9" ht="15.75" customHeight="1" x14ac:dyDescent="0.3">
      <c r="A5" s="219" t="s">
        <v>360</v>
      </c>
      <c r="B5" s="219"/>
      <c r="C5" s="219"/>
      <c r="D5" s="219"/>
      <c r="E5" s="219"/>
      <c r="F5" s="219"/>
      <c r="G5" s="186"/>
      <c r="H5" s="186"/>
      <c r="I5" s="186"/>
    </row>
    <row r="6" spans="1:9" ht="18" customHeight="1" x14ac:dyDescent="0.3">
      <c r="A6" s="234" t="s">
        <v>197</v>
      </c>
      <c r="B6" s="235"/>
      <c r="C6" s="235"/>
      <c r="D6" s="235"/>
      <c r="E6" s="235"/>
      <c r="F6" s="235"/>
    </row>
    <row r="7" spans="1:9" ht="9" customHeight="1" x14ac:dyDescent="0.3"/>
    <row r="8" spans="1:9" ht="27.75" customHeight="1" x14ac:dyDescent="0.3">
      <c r="A8" s="121" t="s">
        <v>2</v>
      </c>
      <c r="B8" s="121" t="s">
        <v>146</v>
      </c>
      <c r="C8" s="121" t="s">
        <v>4</v>
      </c>
      <c r="D8" s="121" t="s">
        <v>5</v>
      </c>
      <c r="E8" s="121" t="s">
        <v>147</v>
      </c>
      <c r="F8" s="121" t="s">
        <v>148</v>
      </c>
    </row>
    <row r="9" spans="1:9" x14ac:dyDescent="0.3">
      <c r="A9" s="121" t="s">
        <v>8</v>
      </c>
      <c r="B9" s="121" t="s">
        <v>9</v>
      </c>
      <c r="C9" s="121" t="s">
        <v>10</v>
      </c>
      <c r="D9" s="121" t="s">
        <v>11</v>
      </c>
      <c r="E9" s="121" t="s">
        <v>149</v>
      </c>
      <c r="F9" s="121" t="s">
        <v>0</v>
      </c>
    </row>
    <row r="10" spans="1:9" s="18" customFormat="1" ht="30" customHeight="1" x14ac:dyDescent="0.3">
      <c r="A10" s="143"/>
      <c r="B10" s="144" t="s">
        <v>225</v>
      </c>
      <c r="C10" s="145">
        <f>C11+C35+C61+C62+C63</f>
        <v>141061623478</v>
      </c>
      <c r="D10" s="145">
        <f>D11+D35+D61+D62+D63</f>
        <v>141061623478</v>
      </c>
      <c r="E10" s="146">
        <f>D10/C10</f>
        <v>1</v>
      </c>
      <c r="F10" s="122" t="s">
        <v>0</v>
      </c>
    </row>
    <row r="11" spans="1:9" ht="23.25" customHeight="1" x14ac:dyDescent="0.3">
      <c r="A11" s="143" t="s">
        <v>8</v>
      </c>
      <c r="B11" s="144" t="s">
        <v>150</v>
      </c>
      <c r="C11" s="145">
        <f>C12+C26</f>
        <v>87702712677</v>
      </c>
      <c r="D11" s="145">
        <f>D12+D26</f>
        <v>77343723963</v>
      </c>
      <c r="E11" s="146">
        <f t="shared" ref="E11:E63" si="0">D11/C11</f>
        <v>0.88188519604688764</v>
      </c>
      <c r="F11" s="122" t="s">
        <v>0</v>
      </c>
    </row>
    <row r="12" spans="1:9" s="18" customFormat="1" ht="21.75" customHeight="1" x14ac:dyDescent="0.3">
      <c r="A12" s="143" t="s">
        <v>15</v>
      </c>
      <c r="B12" s="144" t="s">
        <v>16</v>
      </c>
      <c r="C12" s="145">
        <f>C13</f>
        <v>9802244000</v>
      </c>
      <c r="D12" s="145">
        <v>7320982585</v>
      </c>
      <c r="E12" s="146">
        <f t="shared" si="0"/>
        <v>0.7468680217509378</v>
      </c>
      <c r="F12" s="122" t="s">
        <v>0</v>
      </c>
    </row>
    <row r="13" spans="1:9" ht="23.25" customHeight="1" x14ac:dyDescent="0.3">
      <c r="A13" s="147" t="s">
        <v>10</v>
      </c>
      <c r="B13" s="148" t="s">
        <v>17</v>
      </c>
      <c r="C13" s="149">
        <v>9802244000</v>
      </c>
      <c r="D13" s="149">
        <v>7320982585</v>
      </c>
      <c r="E13" s="150">
        <f t="shared" si="0"/>
        <v>0.7468680217509378</v>
      </c>
      <c r="F13" s="128" t="s">
        <v>0</v>
      </c>
    </row>
    <row r="14" spans="1:9" ht="23.25" customHeight="1" x14ac:dyDescent="0.3">
      <c r="A14" s="151"/>
      <c r="B14" s="152" t="s">
        <v>151</v>
      </c>
      <c r="C14" s="153">
        <v>0</v>
      </c>
      <c r="D14" s="153">
        <v>0</v>
      </c>
      <c r="E14" s="150"/>
      <c r="F14" s="129" t="s">
        <v>0</v>
      </c>
    </row>
    <row r="15" spans="1:9" ht="23.25" customHeight="1" x14ac:dyDescent="0.3">
      <c r="A15" s="147" t="s">
        <v>18</v>
      </c>
      <c r="B15" s="148" t="s">
        <v>152</v>
      </c>
      <c r="C15" s="149">
        <v>6924039000</v>
      </c>
      <c r="D15" s="149">
        <v>6547697754</v>
      </c>
      <c r="E15" s="150">
        <f t="shared" si="0"/>
        <v>0.94564715103424457</v>
      </c>
      <c r="F15" s="128" t="s">
        <v>0</v>
      </c>
    </row>
    <row r="16" spans="1:9" ht="23.25" customHeight="1" x14ac:dyDescent="0.3">
      <c r="A16" s="147" t="s">
        <v>18</v>
      </c>
      <c r="B16" s="148" t="s">
        <v>28</v>
      </c>
      <c r="C16" s="149">
        <v>2878205000</v>
      </c>
      <c r="D16" s="149">
        <v>773284831</v>
      </c>
      <c r="E16" s="150">
        <f t="shared" si="0"/>
        <v>0.26866912919684316</v>
      </c>
      <c r="F16" s="128" t="s">
        <v>0</v>
      </c>
    </row>
    <row r="17" spans="1:6" ht="32.25" customHeight="1" x14ac:dyDescent="0.3">
      <c r="A17" s="147" t="s">
        <v>18</v>
      </c>
      <c r="B17" s="148" t="s">
        <v>29</v>
      </c>
      <c r="C17" s="149">
        <v>0</v>
      </c>
      <c r="D17" s="149">
        <v>0</v>
      </c>
      <c r="E17" s="146"/>
      <c r="F17" s="128" t="s">
        <v>0</v>
      </c>
    </row>
    <row r="18" spans="1:6" ht="20.25" customHeight="1" x14ac:dyDescent="0.3">
      <c r="A18" s="147" t="s">
        <v>18</v>
      </c>
      <c r="B18" s="148" t="s">
        <v>24</v>
      </c>
      <c r="C18" s="149">
        <v>0</v>
      </c>
      <c r="D18" s="149">
        <v>0</v>
      </c>
      <c r="E18" s="146"/>
      <c r="F18" s="128" t="s">
        <v>0</v>
      </c>
    </row>
    <row r="19" spans="1:6" ht="20.25" customHeight="1" x14ac:dyDescent="0.3">
      <c r="A19" s="147" t="s">
        <v>18</v>
      </c>
      <c r="B19" s="148" t="s">
        <v>30</v>
      </c>
      <c r="C19" s="149">
        <v>0</v>
      </c>
      <c r="D19" s="149">
        <v>0</v>
      </c>
      <c r="E19" s="146"/>
      <c r="F19" s="128" t="s">
        <v>0</v>
      </c>
    </row>
    <row r="20" spans="1:6" ht="20.25" customHeight="1" x14ac:dyDescent="0.3">
      <c r="A20" s="147" t="s">
        <v>18</v>
      </c>
      <c r="B20" s="148" t="s">
        <v>153</v>
      </c>
      <c r="C20" s="149">
        <v>0</v>
      </c>
      <c r="D20" s="149">
        <v>0</v>
      </c>
      <c r="E20" s="146"/>
      <c r="F20" s="128" t="s">
        <v>0</v>
      </c>
    </row>
    <row r="21" spans="1:6" ht="20.25" customHeight="1" x14ac:dyDescent="0.3">
      <c r="A21" s="151"/>
      <c r="B21" s="152" t="s">
        <v>154</v>
      </c>
      <c r="C21" s="153">
        <v>0</v>
      </c>
      <c r="D21" s="153">
        <v>0</v>
      </c>
      <c r="E21" s="146"/>
      <c r="F21" s="129" t="s">
        <v>0</v>
      </c>
    </row>
    <row r="22" spans="1:6" ht="33" customHeight="1" x14ac:dyDescent="0.3">
      <c r="A22" s="147" t="s">
        <v>18</v>
      </c>
      <c r="B22" s="148" t="s">
        <v>155</v>
      </c>
      <c r="C22" s="149">
        <v>0</v>
      </c>
      <c r="D22" s="149">
        <v>0</v>
      </c>
      <c r="E22" s="146"/>
      <c r="F22" s="128" t="s">
        <v>0</v>
      </c>
    </row>
    <row r="23" spans="1:6" ht="20.25" customHeight="1" x14ac:dyDescent="0.3">
      <c r="A23" s="147" t="s">
        <v>18</v>
      </c>
      <c r="B23" s="148" t="s">
        <v>156</v>
      </c>
      <c r="C23" s="149">
        <v>0</v>
      </c>
      <c r="D23" s="149">
        <v>0</v>
      </c>
      <c r="E23" s="146"/>
      <c r="F23" s="128" t="s">
        <v>0</v>
      </c>
    </row>
    <row r="24" spans="1:6" ht="20.25" customHeight="1" x14ac:dyDescent="0.3">
      <c r="A24" s="147" t="s">
        <v>18</v>
      </c>
      <c r="B24" s="148" t="s">
        <v>157</v>
      </c>
      <c r="C24" s="149">
        <v>0</v>
      </c>
      <c r="D24" s="149">
        <v>0</v>
      </c>
      <c r="E24" s="146"/>
      <c r="F24" s="128" t="s">
        <v>0</v>
      </c>
    </row>
    <row r="25" spans="1:6" ht="20.25" customHeight="1" x14ac:dyDescent="0.3">
      <c r="A25" s="147" t="s">
        <v>11</v>
      </c>
      <c r="B25" s="148" t="s">
        <v>158</v>
      </c>
      <c r="C25" s="149">
        <v>0</v>
      </c>
      <c r="D25" s="149">
        <v>0</v>
      </c>
      <c r="E25" s="146"/>
      <c r="F25" s="128" t="s">
        <v>0</v>
      </c>
    </row>
    <row r="26" spans="1:6" s="18" customFormat="1" ht="19.5" customHeight="1" x14ac:dyDescent="0.3">
      <c r="A26" s="143" t="s">
        <v>35</v>
      </c>
      <c r="B26" s="144" t="s">
        <v>65</v>
      </c>
      <c r="C26" s="145">
        <f>'48'!D26</f>
        <v>77900468677</v>
      </c>
      <c r="D26" s="145">
        <f>'48'!F26</f>
        <v>70022741378</v>
      </c>
      <c r="E26" s="146">
        <f t="shared" si="0"/>
        <v>0.89887445566388635</v>
      </c>
      <c r="F26" s="122" t="s">
        <v>0</v>
      </c>
    </row>
    <row r="27" spans="1:6" x14ac:dyDescent="0.3">
      <c r="A27" s="151"/>
      <c r="B27" s="152" t="s">
        <v>159</v>
      </c>
      <c r="C27" s="153">
        <v>0</v>
      </c>
      <c r="D27" s="153">
        <v>0</v>
      </c>
      <c r="E27" s="146"/>
      <c r="F27" s="129" t="s">
        <v>0</v>
      </c>
    </row>
    <row r="28" spans="1:6" ht="15" customHeight="1" x14ac:dyDescent="0.3">
      <c r="A28" s="147" t="s">
        <v>10</v>
      </c>
      <c r="B28" s="148" t="s">
        <v>152</v>
      </c>
      <c r="C28" s="154">
        <v>50606449324</v>
      </c>
      <c r="D28" s="149">
        <v>50006749397</v>
      </c>
      <c r="E28" s="155">
        <f t="shared" si="0"/>
        <v>0.98814973318597177</v>
      </c>
      <c r="F28" s="128" t="s">
        <v>0</v>
      </c>
    </row>
    <row r="29" spans="1:6" ht="15" customHeight="1" x14ac:dyDescent="0.3">
      <c r="A29" s="147" t="s">
        <v>11</v>
      </c>
      <c r="B29" s="148" t="s">
        <v>160</v>
      </c>
      <c r="C29" s="149">
        <v>0</v>
      </c>
      <c r="D29" s="149">
        <v>0</v>
      </c>
      <c r="E29" s="146"/>
      <c r="F29" s="128" t="s">
        <v>0</v>
      </c>
    </row>
    <row r="30" spans="1:6" ht="27" customHeight="1" x14ac:dyDescent="0.3">
      <c r="A30" s="143" t="s">
        <v>39</v>
      </c>
      <c r="B30" s="144" t="s">
        <v>40</v>
      </c>
      <c r="C30" s="145">
        <v>0</v>
      </c>
      <c r="D30" s="145">
        <v>0</v>
      </c>
      <c r="E30" s="146"/>
      <c r="F30" s="122" t="s">
        <v>0</v>
      </c>
    </row>
    <row r="31" spans="1:6" ht="27" customHeight="1" x14ac:dyDescent="0.3">
      <c r="A31" s="143" t="s">
        <v>41</v>
      </c>
      <c r="B31" s="144" t="s">
        <v>42</v>
      </c>
      <c r="C31" s="145">
        <v>0</v>
      </c>
      <c r="D31" s="145">
        <v>0</v>
      </c>
      <c r="E31" s="146"/>
      <c r="F31" s="122" t="s">
        <v>0</v>
      </c>
    </row>
    <row r="32" spans="1:6" ht="24" customHeight="1" x14ac:dyDescent="0.3">
      <c r="A32" s="143" t="s">
        <v>43</v>
      </c>
      <c r="B32" s="144" t="s">
        <v>161</v>
      </c>
      <c r="C32" s="145">
        <v>0</v>
      </c>
      <c r="D32" s="145">
        <v>0</v>
      </c>
      <c r="E32" s="146"/>
      <c r="F32" s="122" t="s">
        <v>0</v>
      </c>
    </row>
    <row r="33" spans="1:6" ht="32.25" customHeight="1" x14ac:dyDescent="0.3">
      <c r="A33" s="143" t="s">
        <v>45</v>
      </c>
      <c r="B33" s="144" t="s">
        <v>68</v>
      </c>
      <c r="C33" s="145">
        <v>0</v>
      </c>
      <c r="D33" s="145">
        <v>0</v>
      </c>
      <c r="E33" s="146"/>
      <c r="F33" s="122" t="s">
        <v>0</v>
      </c>
    </row>
    <row r="34" spans="1:6" ht="15" customHeight="1" x14ac:dyDescent="0.3">
      <c r="A34" s="143" t="s">
        <v>76</v>
      </c>
      <c r="B34" s="144" t="s">
        <v>77</v>
      </c>
      <c r="C34" s="145">
        <v>0</v>
      </c>
      <c r="D34" s="145">
        <v>0</v>
      </c>
      <c r="E34" s="146"/>
      <c r="F34" s="122" t="s">
        <v>0</v>
      </c>
    </row>
    <row r="35" spans="1:6" s="18" customFormat="1" ht="25.5" customHeight="1" x14ac:dyDescent="0.3">
      <c r="A35" s="143" t="s">
        <v>9</v>
      </c>
      <c r="B35" s="144" t="s">
        <v>162</v>
      </c>
      <c r="C35" s="145">
        <f>C36+C46</f>
        <v>53180197175</v>
      </c>
      <c r="D35" s="145">
        <f>D36+D46</f>
        <v>40378603011</v>
      </c>
      <c r="E35" s="146">
        <f t="shared" si="0"/>
        <v>0.75927892629141991</v>
      </c>
      <c r="F35" s="122" t="s">
        <v>0</v>
      </c>
    </row>
    <row r="36" spans="1:6" ht="33.75" customHeight="1" x14ac:dyDescent="0.3">
      <c r="A36" s="143" t="s">
        <v>15</v>
      </c>
      <c r="B36" s="144" t="s">
        <v>72</v>
      </c>
      <c r="C36" s="145">
        <f>C37+C40+C43</f>
        <v>33558523062</v>
      </c>
      <c r="D36" s="145">
        <f>D37+D40+D43</f>
        <v>24056928898</v>
      </c>
      <c r="E36" s="146">
        <f t="shared" si="0"/>
        <v>0.71686494824442581</v>
      </c>
      <c r="F36" s="122" t="s">
        <v>0</v>
      </c>
    </row>
    <row r="37" spans="1:6" ht="28.5" customHeight="1" x14ac:dyDescent="0.3">
      <c r="A37" s="143" t="s">
        <v>10</v>
      </c>
      <c r="B37" s="144" t="s">
        <v>350</v>
      </c>
      <c r="C37" s="145">
        <f>C38+C39</f>
        <v>1149178644</v>
      </c>
      <c r="D37" s="145">
        <f>D38+D39</f>
        <v>734602817</v>
      </c>
      <c r="E37" s="146">
        <f t="shared" si="0"/>
        <v>0.63924161907763399</v>
      </c>
      <c r="F37" s="122" t="s">
        <v>0</v>
      </c>
    </row>
    <row r="38" spans="1:6" x14ac:dyDescent="0.3">
      <c r="A38" s="147"/>
      <c r="B38" s="148" t="s">
        <v>191</v>
      </c>
      <c r="C38" s="149">
        <f>'61'!L13</f>
        <v>797024644</v>
      </c>
      <c r="D38" s="149">
        <v>699602817</v>
      </c>
      <c r="E38" s="150">
        <f t="shared" si="0"/>
        <v>0.87776811202339688</v>
      </c>
      <c r="F38" s="128" t="s">
        <v>0</v>
      </c>
    </row>
    <row r="39" spans="1:6" ht="15" customHeight="1" x14ac:dyDescent="0.3">
      <c r="A39" s="147"/>
      <c r="B39" s="148" t="s">
        <v>192</v>
      </c>
      <c r="C39" s="149">
        <f>'61'!M13</f>
        <v>352154000</v>
      </c>
      <c r="D39" s="149">
        <v>35000000</v>
      </c>
      <c r="E39" s="150">
        <f t="shared" si="0"/>
        <v>9.9388335784912282E-2</v>
      </c>
      <c r="F39" s="128" t="s">
        <v>0</v>
      </c>
    </row>
    <row r="40" spans="1:6" ht="29.25" customHeight="1" x14ac:dyDescent="0.3">
      <c r="A40" s="143" t="s">
        <v>11</v>
      </c>
      <c r="B40" s="144" t="s">
        <v>351</v>
      </c>
      <c r="C40" s="145">
        <f>C41+C42</f>
        <v>13174500245</v>
      </c>
      <c r="D40" s="145">
        <f>D41+D42</f>
        <v>8318594965</v>
      </c>
      <c r="E40" s="146">
        <f t="shared" si="0"/>
        <v>0.63141635813905594</v>
      </c>
      <c r="F40" s="122" t="s">
        <v>0</v>
      </c>
    </row>
    <row r="41" spans="1:6" ht="15" customHeight="1" x14ac:dyDescent="0.3">
      <c r="A41" s="147"/>
      <c r="B41" s="148" t="s">
        <v>191</v>
      </c>
      <c r="C41" s="149">
        <f>'61'!H13</f>
        <v>5267393835</v>
      </c>
      <c r="D41" s="149">
        <v>4274791293</v>
      </c>
      <c r="E41" s="150">
        <f t="shared" si="0"/>
        <v>0.81155718119945741</v>
      </c>
      <c r="F41" s="128" t="s">
        <v>0</v>
      </c>
    </row>
    <row r="42" spans="1:6" ht="15" customHeight="1" x14ac:dyDescent="0.3">
      <c r="A42" s="147"/>
      <c r="B42" s="148" t="s">
        <v>192</v>
      </c>
      <c r="C42" s="149">
        <f>'61'!I13</f>
        <v>7907106410</v>
      </c>
      <c r="D42" s="149">
        <f>4105603672-61800000</f>
        <v>4043803672</v>
      </c>
      <c r="E42" s="150">
        <f t="shared" si="0"/>
        <v>0.51141384247540433</v>
      </c>
      <c r="F42" s="128" t="s">
        <v>0</v>
      </c>
    </row>
    <row r="43" spans="1:6" ht="28.5" customHeight="1" x14ac:dyDescent="0.3">
      <c r="A43" s="143" t="s">
        <v>33</v>
      </c>
      <c r="B43" s="144" t="s">
        <v>352</v>
      </c>
      <c r="C43" s="145">
        <f>C44+C45</f>
        <v>19234844173</v>
      </c>
      <c r="D43" s="145">
        <f>D44+D45</f>
        <v>15003731116</v>
      </c>
      <c r="E43" s="146">
        <f t="shared" si="0"/>
        <v>0.78002873228683478</v>
      </c>
      <c r="F43" s="122" t="s">
        <v>0</v>
      </c>
    </row>
    <row r="44" spans="1:6" ht="15" customHeight="1" x14ac:dyDescent="0.3">
      <c r="A44" s="147"/>
      <c r="B44" s="148" t="s">
        <v>191</v>
      </c>
      <c r="C44" s="149">
        <f>'61'!O13</f>
        <v>9810672914</v>
      </c>
      <c r="D44" s="149">
        <v>9188667431</v>
      </c>
      <c r="E44" s="150">
        <f t="shared" si="0"/>
        <v>0.93659910095337218</v>
      </c>
      <c r="F44" s="128" t="s">
        <v>0</v>
      </c>
    </row>
    <row r="45" spans="1:6" ht="15" customHeight="1" x14ac:dyDescent="0.3">
      <c r="A45" s="147"/>
      <c r="B45" s="148" t="s">
        <v>192</v>
      </c>
      <c r="C45" s="149">
        <f>'61'!P13</f>
        <v>9424171259</v>
      </c>
      <c r="D45" s="149">
        <v>5815063685</v>
      </c>
      <c r="E45" s="150">
        <f t="shared" si="0"/>
        <v>0.61703714047499569</v>
      </c>
      <c r="F45" s="128" t="s">
        <v>0</v>
      </c>
    </row>
    <row r="46" spans="1:6" s="18" customFormat="1" ht="30.75" customHeight="1" x14ac:dyDescent="0.3">
      <c r="A46" s="143" t="s">
        <v>35</v>
      </c>
      <c r="B46" s="144" t="s">
        <v>73</v>
      </c>
      <c r="C46" s="145">
        <f>SUM(C47:C60)</f>
        <v>19621674113</v>
      </c>
      <c r="D46" s="145">
        <f>SUM(D47:D60)</f>
        <v>16321674113</v>
      </c>
      <c r="E46" s="146">
        <f t="shared" si="0"/>
        <v>0.83181863173368875</v>
      </c>
      <c r="F46" s="122" t="s">
        <v>0</v>
      </c>
    </row>
    <row r="47" spans="1:6" ht="87" customHeight="1" x14ac:dyDescent="0.3">
      <c r="A47" s="147">
        <v>1</v>
      </c>
      <c r="B47" s="156" t="s">
        <v>228</v>
      </c>
      <c r="C47" s="149">
        <v>2199000000</v>
      </c>
      <c r="D47" s="149">
        <f>C47</f>
        <v>2199000000</v>
      </c>
      <c r="E47" s="150">
        <f t="shared" si="0"/>
        <v>1</v>
      </c>
      <c r="F47" s="122"/>
    </row>
    <row r="48" spans="1:6" ht="69.75" customHeight="1" x14ac:dyDescent="0.3">
      <c r="A48" s="147">
        <v>2</v>
      </c>
      <c r="B48" s="157" t="s">
        <v>214</v>
      </c>
      <c r="C48" s="149">
        <v>722400000</v>
      </c>
      <c r="D48" s="149">
        <f>C48</f>
        <v>722400000</v>
      </c>
      <c r="E48" s="150">
        <f t="shared" si="0"/>
        <v>1</v>
      </c>
      <c r="F48" s="122"/>
    </row>
    <row r="49" spans="1:6" ht="40.5" customHeight="1" x14ac:dyDescent="0.3">
      <c r="A49" s="147">
        <v>3</v>
      </c>
      <c r="B49" s="158" t="s">
        <v>215</v>
      </c>
      <c r="C49" s="149">
        <v>10000000</v>
      </c>
      <c r="D49" s="149">
        <f t="shared" ref="D49:D59" si="1">C49</f>
        <v>10000000</v>
      </c>
      <c r="E49" s="150">
        <f t="shared" si="0"/>
        <v>1</v>
      </c>
      <c r="F49" s="122"/>
    </row>
    <row r="50" spans="1:6" ht="81.75" customHeight="1" x14ac:dyDescent="0.3">
      <c r="A50" s="147">
        <v>4</v>
      </c>
      <c r="B50" s="159" t="s">
        <v>216</v>
      </c>
      <c r="C50" s="149">
        <f>1147619312+2513535000+4050649688+989096063</f>
        <v>8700900063</v>
      </c>
      <c r="D50" s="149">
        <f t="shared" si="1"/>
        <v>8700900063</v>
      </c>
      <c r="E50" s="150">
        <f t="shared" si="0"/>
        <v>1</v>
      </c>
      <c r="F50" s="122"/>
    </row>
    <row r="51" spans="1:6" ht="50.25" customHeight="1" x14ac:dyDescent="0.3">
      <c r="A51" s="147">
        <v>5</v>
      </c>
      <c r="B51" s="159" t="s">
        <v>217</v>
      </c>
      <c r="C51" s="149">
        <v>1467275000</v>
      </c>
      <c r="D51" s="149">
        <f t="shared" si="1"/>
        <v>1467275000</v>
      </c>
      <c r="E51" s="150">
        <f t="shared" si="0"/>
        <v>1</v>
      </c>
      <c r="F51" s="122"/>
    </row>
    <row r="52" spans="1:6" ht="60.75" customHeight="1" x14ac:dyDescent="0.3">
      <c r="A52" s="147">
        <v>6</v>
      </c>
      <c r="B52" s="159" t="s">
        <v>218</v>
      </c>
      <c r="C52" s="149">
        <v>231601500</v>
      </c>
      <c r="D52" s="149">
        <f t="shared" si="1"/>
        <v>231601500</v>
      </c>
      <c r="E52" s="150">
        <f t="shared" si="0"/>
        <v>1</v>
      </c>
      <c r="F52" s="122"/>
    </row>
    <row r="53" spans="1:6" ht="73.5" customHeight="1" x14ac:dyDescent="0.3">
      <c r="A53" s="147">
        <v>7</v>
      </c>
      <c r="B53" s="159" t="s">
        <v>219</v>
      </c>
      <c r="C53" s="149">
        <v>38850000</v>
      </c>
      <c r="D53" s="149">
        <f t="shared" si="1"/>
        <v>38850000</v>
      </c>
      <c r="E53" s="150">
        <f t="shared" si="0"/>
        <v>1</v>
      </c>
      <c r="F53" s="122"/>
    </row>
    <row r="54" spans="1:6" ht="39" customHeight="1" x14ac:dyDescent="0.3">
      <c r="A54" s="147">
        <v>8</v>
      </c>
      <c r="B54" s="159" t="s">
        <v>220</v>
      </c>
      <c r="C54" s="149">
        <v>561105000</v>
      </c>
      <c r="D54" s="149">
        <f t="shared" si="1"/>
        <v>561105000</v>
      </c>
      <c r="E54" s="150">
        <f t="shared" si="0"/>
        <v>1</v>
      </c>
      <c r="F54" s="122"/>
    </row>
    <row r="55" spans="1:6" ht="96.75" customHeight="1" x14ac:dyDescent="0.3">
      <c r="A55" s="147">
        <v>9</v>
      </c>
      <c r="B55" s="159" t="s">
        <v>221</v>
      </c>
      <c r="C55" s="149">
        <v>234000000</v>
      </c>
      <c r="D55" s="149">
        <f t="shared" si="1"/>
        <v>234000000</v>
      </c>
      <c r="E55" s="150">
        <f t="shared" si="0"/>
        <v>1</v>
      </c>
      <c r="F55" s="122"/>
    </row>
    <row r="56" spans="1:6" ht="76.5" customHeight="1" x14ac:dyDescent="0.3">
      <c r="A56" s="147">
        <v>10</v>
      </c>
      <c r="B56" s="159" t="s">
        <v>222</v>
      </c>
      <c r="C56" s="149">
        <v>93890000</v>
      </c>
      <c r="D56" s="149">
        <f t="shared" si="1"/>
        <v>93890000</v>
      </c>
      <c r="E56" s="150">
        <f t="shared" si="0"/>
        <v>1</v>
      </c>
      <c r="F56" s="122"/>
    </row>
    <row r="57" spans="1:6" ht="84.75" customHeight="1" x14ac:dyDescent="0.3">
      <c r="A57" s="147">
        <v>11</v>
      </c>
      <c r="B57" s="159" t="s">
        <v>223</v>
      </c>
      <c r="C57" s="149">
        <v>2000000000</v>
      </c>
      <c r="D57" s="149"/>
      <c r="E57" s="150">
        <f t="shared" si="0"/>
        <v>0</v>
      </c>
      <c r="F57" s="122"/>
    </row>
    <row r="58" spans="1:6" ht="78" customHeight="1" x14ac:dyDescent="0.3">
      <c r="A58" s="147">
        <v>12</v>
      </c>
      <c r="B58" s="159" t="s">
        <v>224</v>
      </c>
      <c r="C58" s="149">
        <v>1300000000</v>
      </c>
      <c r="D58" s="149"/>
      <c r="E58" s="150">
        <f t="shared" si="0"/>
        <v>0</v>
      </c>
      <c r="F58" s="122"/>
    </row>
    <row r="59" spans="1:6" ht="61.5" customHeight="1" x14ac:dyDescent="0.3">
      <c r="A59" s="147">
        <v>13</v>
      </c>
      <c r="B59" s="157" t="s">
        <v>226</v>
      </c>
      <c r="C59" s="149">
        <f>1842000000-47450-34893000-7000</f>
        <v>1807052550</v>
      </c>
      <c r="D59" s="149">
        <f t="shared" si="1"/>
        <v>1807052550</v>
      </c>
      <c r="E59" s="150">
        <f t="shared" si="0"/>
        <v>1</v>
      </c>
      <c r="F59" s="122"/>
    </row>
    <row r="60" spans="1:6" ht="65.25" customHeight="1" x14ac:dyDescent="0.3">
      <c r="A60" s="147">
        <v>14</v>
      </c>
      <c r="B60" s="157" t="s">
        <v>227</v>
      </c>
      <c r="C60" s="149">
        <f>1478000000-1204000000-400000-18000000</f>
        <v>255600000</v>
      </c>
      <c r="D60" s="149">
        <f>1478000000-1204000000-400000-18000000</f>
        <v>255600000</v>
      </c>
      <c r="E60" s="150">
        <f t="shared" si="0"/>
        <v>1</v>
      </c>
      <c r="F60" s="122"/>
    </row>
    <row r="61" spans="1:6" ht="27.75" customHeight="1" x14ac:dyDescent="0.3">
      <c r="A61" s="143" t="s">
        <v>47</v>
      </c>
      <c r="B61" s="144" t="s">
        <v>163</v>
      </c>
      <c r="C61" s="145">
        <v>0</v>
      </c>
      <c r="D61" s="145">
        <f>'48'!F34</f>
        <v>23160582878</v>
      </c>
      <c r="E61" s="146"/>
      <c r="F61" s="122" t="s">
        <v>0</v>
      </c>
    </row>
    <row r="62" spans="1:6" ht="24.75" customHeight="1" x14ac:dyDescent="0.3">
      <c r="A62" s="143" t="s">
        <v>49</v>
      </c>
      <c r="B62" s="144" t="s">
        <v>164</v>
      </c>
      <c r="C62" s="145">
        <v>0</v>
      </c>
      <c r="D62" s="145">
        <v>0</v>
      </c>
      <c r="E62" s="146"/>
      <c r="F62" s="122" t="s">
        <v>0</v>
      </c>
    </row>
    <row r="63" spans="1:6" ht="31.5" customHeight="1" x14ac:dyDescent="0.3">
      <c r="A63" s="143" t="s">
        <v>82</v>
      </c>
      <c r="B63" s="144" t="s">
        <v>165</v>
      </c>
      <c r="C63" s="145">
        <v>178713626</v>
      </c>
      <c r="D63" s="145">
        <v>178713626</v>
      </c>
      <c r="E63" s="146">
        <f t="shared" si="0"/>
        <v>1</v>
      </c>
      <c r="F63" s="122" t="s">
        <v>0</v>
      </c>
    </row>
    <row r="64" spans="1:6" ht="19.5" customHeight="1" x14ac:dyDescent="0.3"/>
    <row r="65" spans="1:6" ht="36.75" customHeight="1" x14ac:dyDescent="0.3">
      <c r="A65" s="200"/>
      <c r="B65" s="201"/>
      <c r="D65" s="200"/>
      <c r="E65" s="201"/>
      <c r="F65" s="201"/>
    </row>
    <row r="66" spans="1:6" ht="36" customHeight="1" x14ac:dyDescent="0.3"/>
  </sheetData>
  <mergeCells count="7">
    <mergeCell ref="A65:B65"/>
    <mergeCell ref="D65:F65"/>
    <mergeCell ref="A1:B1"/>
    <mergeCell ref="D1:F2"/>
    <mergeCell ref="A4:F4"/>
    <mergeCell ref="A6:F6"/>
    <mergeCell ref="A5:F5"/>
  </mergeCells>
  <pageMargins left="0.45" right="0.2" top="0.25" bottom="0.2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3"/>
  <sheetViews>
    <sheetView showGridLines="0" workbookViewId="0">
      <pane ySplit="9" topLeftCell="A10" activePane="bottomLeft" state="frozen"/>
      <selection pane="bottomLeft" activeCell="B61" sqref="B61"/>
    </sheetView>
  </sheetViews>
  <sheetFormatPr defaultColWidth="9.109375" defaultRowHeight="15.6" x14ac:dyDescent="0.3"/>
  <cols>
    <col min="1" max="1" width="4.88671875" style="15" customWidth="1"/>
    <col min="2" max="2" width="31.44140625" style="16" customWidth="1"/>
    <col min="3" max="5" width="16.109375" style="16" customWidth="1"/>
    <col min="6" max="6" width="12.44140625" style="16" customWidth="1"/>
    <col min="7" max="7" width="0" style="16" hidden="1" customWidth="1"/>
    <col min="8" max="16384" width="9.109375" style="16"/>
  </cols>
  <sheetData>
    <row r="1" spans="1:7" ht="7.35" customHeight="1" x14ac:dyDescent="0.3"/>
    <row r="2" spans="1:7" ht="51" customHeight="1" x14ac:dyDescent="0.3">
      <c r="A2" s="212"/>
      <c r="B2" s="201"/>
      <c r="E2" s="242" t="s">
        <v>232</v>
      </c>
      <c r="F2" s="242"/>
      <c r="G2" s="242"/>
    </row>
    <row r="3" spans="1:7" ht="13.35" customHeight="1" x14ac:dyDescent="0.3">
      <c r="E3" s="242"/>
      <c r="F3" s="242"/>
      <c r="G3" s="242"/>
    </row>
    <row r="4" spans="1:7" ht="20.25" customHeight="1" x14ac:dyDescent="0.3">
      <c r="A4" s="243" t="s">
        <v>358</v>
      </c>
      <c r="B4" s="244"/>
      <c r="C4" s="244"/>
      <c r="D4" s="244"/>
      <c r="E4" s="244"/>
      <c r="F4" s="244"/>
    </row>
    <row r="5" spans="1:7" ht="21.75" customHeight="1" x14ac:dyDescent="0.3">
      <c r="A5" s="249" t="str">
        <f>'48'!A5:I5</f>
        <v>(Quyết toán được Hội đồng nhân dân xã phê chuẩn)</v>
      </c>
      <c r="B5" s="249"/>
      <c r="C5" s="249"/>
      <c r="D5" s="249"/>
      <c r="E5" s="249"/>
      <c r="F5" s="249"/>
    </row>
    <row r="6" spans="1:7" ht="18" customHeight="1" x14ac:dyDescent="0.3">
      <c r="A6" s="234" t="s">
        <v>197</v>
      </c>
      <c r="B6" s="235"/>
      <c r="C6" s="235"/>
      <c r="D6" s="235"/>
      <c r="E6" s="235"/>
      <c r="F6" s="235"/>
    </row>
    <row r="7" spans="1:7" ht="9" customHeight="1" x14ac:dyDescent="0.3"/>
    <row r="8" spans="1:7" s="18" customFormat="1" ht="18" customHeight="1" x14ac:dyDescent="0.3">
      <c r="A8" s="245" t="s">
        <v>2</v>
      </c>
      <c r="B8" s="247" t="s">
        <v>3</v>
      </c>
      <c r="C8" s="247" t="s">
        <v>4</v>
      </c>
      <c r="D8" s="247" t="s">
        <v>5</v>
      </c>
      <c r="E8" s="247" t="s">
        <v>1</v>
      </c>
      <c r="F8" s="248"/>
    </row>
    <row r="9" spans="1:7" s="18" customFormat="1" ht="36" customHeight="1" x14ac:dyDescent="0.3">
      <c r="A9" s="246"/>
      <c r="B9" s="247"/>
      <c r="C9" s="247"/>
      <c r="D9" s="247"/>
      <c r="E9" s="139" t="s">
        <v>6</v>
      </c>
      <c r="F9" s="140" t="s">
        <v>7</v>
      </c>
    </row>
    <row r="10" spans="1:7" x14ac:dyDescent="0.3">
      <c r="A10" s="138" t="s">
        <v>8</v>
      </c>
      <c r="B10" s="138" t="s">
        <v>9</v>
      </c>
      <c r="C10" s="138" t="s">
        <v>10</v>
      </c>
      <c r="D10" s="138" t="s">
        <v>11</v>
      </c>
      <c r="E10" s="121" t="s">
        <v>12</v>
      </c>
      <c r="F10" s="121" t="s">
        <v>13</v>
      </c>
    </row>
    <row r="11" spans="1:7" s="18" customFormat="1" ht="20.25" customHeight="1" x14ac:dyDescent="0.3">
      <c r="A11" s="143"/>
      <c r="B11" s="144" t="s">
        <v>353</v>
      </c>
      <c r="C11" s="145">
        <f>C13+C49+C50</f>
        <v>141061623478</v>
      </c>
      <c r="D11" s="145">
        <f>D13+D49+D50</f>
        <v>141061623478</v>
      </c>
      <c r="E11" s="145"/>
      <c r="F11" s="160"/>
    </row>
    <row r="12" spans="1:7" s="18" customFormat="1" ht="31.5" customHeight="1" x14ac:dyDescent="0.3">
      <c r="A12" s="161" t="s">
        <v>8</v>
      </c>
      <c r="B12" s="162" t="s">
        <v>14</v>
      </c>
      <c r="C12" s="163">
        <v>0</v>
      </c>
      <c r="D12" s="163">
        <v>0</v>
      </c>
      <c r="E12" s="163">
        <v>0</v>
      </c>
      <c r="F12" s="164"/>
    </row>
    <row r="13" spans="1:7" s="18" customFormat="1" ht="29.25" customHeight="1" x14ac:dyDescent="0.3">
      <c r="A13" s="161" t="s">
        <v>9</v>
      </c>
      <c r="B13" s="162" t="s">
        <v>354</v>
      </c>
      <c r="C13" s="163">
        <f>C14+C31</f>
        <v>140882909852</v>
      </c>
      <c r="D13" s="163">
        <f>D14+D31</f>
        <v>117722326974</v>
      </c>
      <c r="E13" s="145">
        <f>D13-C13</f>
        <v>-23160582878</v>
      </c>
      <c r="F13" s="165">
        <f>D13/C13</f>
        <v>0.83560402817963797</v>
      </c>
    </row>
    <row r="14" spans="1:7" ht="24.75" customHeight="1" x14ac:dyDescent="0.3">
      <c r="A14" s="143" t="s">
        <v>15</v>
      </c>
      <c r="B14" s="144" t="s">
        <v>16</v>
      </c>
      <c r="C14" s="145">
        <f>C15</f>
        <v>25677335393</v>
      </c>
      <c r="D14" s="145">
        <v>21484044126</v>
      </c>
      <c r="E14" s="145">
        <f>D14-C14</f>
        <v>-4193291267</v>
      </c>
      <c r="F14" s="166">
        <f>D14/C14</f>
        <v>0.83669289656343582</v>
      </c>
    </row>
    <row r="15" spans="1:7" ht="24.75" customHeight="1" x14ac:dyDescent="0.3">
      <c r="A15" s="147" t="s">
        <v>10</v>
      </c>
      <c r="B15" s="148" t="s">
        <v>17</v>
      </c>
      <c r="C15" s="149">
        <f>SUM(C17:C28)</f>
        <v>25677335393</v>
      </c>
      <c r="D15" s="149">
        <f>D18+D21+D25</f>
        <v>21484044126</v>
      </c>
      <c r="E15" s="149">
        <f>D15-C15</f>
        <v>-4193291267</v>
      </c>
      <c r="F15" s="167">
        <f t="shared" ref="F15:F50" si="0">D15/C15</f>
        <v>0.83669289656343582</v>
      </c>
    </row>
    <row r="16" spans="1:7" ht="24.75" customHeight="1" x14ac:dyDescent="0.3">
      <c r="A16" s="147" t="s">
        <v>18</v>
      </c>
      <c r="B16" s="148" t="s">
        <v>19</v>
      </c>
      <c r="C16" s="149">
        <v>0</v>
      </c>
      <c r="D16" s="149">
        <v>0</v>
      </c>
      <c r="E16" s="149">
        <v>0</v>
      </c>
      <c r="F16" s="166"/>
    </row>
    <row r="17" spans="1:6" ht="24.75" customHeight="1" x14ac:dyDescent="0.3">
      <c r="A17" s="147" t="s">
        <v>18</v>
      </c>
      <c r="B17" s="148" t="s">
        <v>20</v>
      </c>
      <c r="C17" s="149">
        <v>0</v>
      </c>
      <c r="D17" s="149">
        <v>0</v>
      </c>
      <c r="E17" s="149">
        <v>0</v>
      </c>
      <c r="F17" s="166"/>
    </row>
    <row r="18" spans="1:6" ht="24.75" customHeight="1" x14ac:dyDescent="0.3">
      <c r="A18" s="147" t="s">
        <v>18</v>
      </c>
      <c r="B18" s="148" t="s">
        <v>21</v>
      </c>
      <c r="C18" s="149">
        <v>6924039000</v>
      </c>
      <c r="D18" s="149">
        <v>6547697754</v>
      </c>
      <c r="E18" s="149">
        <f>D18-C18</f>
        <v>-376341246</v>
      </c>
      <c r="F18" s="167">
        <f t="shared" si="0"/>
        <v>0.94564715103424457</v>
      </c>
    </row>
    <row r="19" spans="1:6" ht="24.75" customHeight="1" x14ac:dyDescent="0.3">
      <c r="A19" s="147" t="s">
        <v>18</v>
      </c>
      <c r="B19" s="148" t="s">
        <v>22</v>
      </c>
      <c r="C19" s="149">
        <v>0</v>
      </c>
      <c r="D19" s="149">
        <v>0</v>
      </c>
      <c r="E19" s="149">
        <v>0</v>
      </c>
      <c r="F19" s="167"/>
    </row>
    <row r="20" spans="1:6" ht="24.75" customHeight="1" x14ac:dyDescent="0.3">
      <c r="A20" s="147" t="s">
        <v>18</v>
      </c>
      <c r="B20" s="148" t="s">
        <v>23</v>
      </c>
      <c r="C20" s="149">
        <v>0</v>
      </c>
      <c r="D20" s="149">
        <v>0</v>
      </c>
      <c r="E20" s="149">
        <v>0</v>
      </c>
      <c r="F20" s="167"/>
    </row>
    <row r="21" spans="1:6" ht="24.75" customHeight="1" x14ac:dyDescent="0.3">
      <c r="A21" s="147" t="s">
        <v>18</v>
      </c>
      <c r="B21" s="148" t="s">
        <v>24</v>
      </c>
      <c r="C21" s="149">
        <v>699602817</v>
      </c>
      <c r="D21" s="149">
        <v>699602817</v>
      </c>
      <c r="E21" s="149">
        <f>D21-C21</f>
        <v>0</v>
      </c>
      <c r="F21" s="167">
        <f t="shared" si="0"/>
        <v>1</v>
      </c>
    </row>
    <row r="22" spans="1:6" ht="24.75" customHeight="1" x14ac:dyDescent="0.3">
      <c r="A22" s="147" t="s">
        <v>18</v>
      </c>
      <c r="B22" s="148" t="s">
        <v>25</v>
      </c>
      <c r="C22" s="149">
        <v>0</v>
      </c>
      <c r="D22" s="149">
        <v>0</v>
      </c>
      <c r="E22" s="149">
        <v>0</v>
      </c>
      <c r="F22" s="167"/>
    </row>
    <row r="23" spans="1:6" ht="24.75" customHeight="1" x14ac:dyDescent="0.3">
      <c r="A23" s="147" t="s">
        <v>18</v>
      </c>
      <c r="B23" s="148" t="s">
        <v>26</v>
      </c>
      <c r="C23" s="149">
        <v>0</v>
      </c>
      <c r="D23" s="149">
        <v>0</v>
      </c>
      <c r="E23" s="149">
        <v>0</v>
      </c>
      <c r="F23" s="167"/>
    </row>
    <row r="24" spans="1:6" ht="24.75" customHeight="1" x14ac:dyDescent="0.3">
      <c r="A24" s="147" t="s">
        <v>18</v>
      </c>
      <c r="B24" s="148" t="s">
        <v>27</v>
      </c>
      <c r="C24" s="149">
        <v>0</v>
      </c>
      <c r="D24" s="149">
        <v>0</v>
      </c>
      <c r="E24" s="149">
        <v>0</v>
      </c>
      <c r="F24" s="167"/>
    </row>
    <row r="25" spans="1:6" ht="24.75" customHeight="1" x14ac:dyDescent="0.3">
      <c r="A25" s="147" t="s">
        <v>18</v>
      </c>
      <c r="B25" s="148" t="s">
        <v>28</v>
      </c>
      <c r="C25" s="149">
        <v>18053693576</v>
      </c>
      <c r="D25" s="149">
        <v>14236743555</v>
      </c>
      <c r="E25" s="149">
        <f>D25-C25</f>
        <v>-3816950021</v>
      </c>
      <c r="F25" s="167">
        <f t="shared" si="0"/>
        <v>0.78857788823478592</v>
      </c>
    </row>
    <row r="26" spans="1:6" ht="39" customHeight="1" x14ac:dyDescent="0.3">
      <c r="A26" s="147" t="s">
        <v>18</v>
      </c>
      <c r="B26" s="148" t="s">
        <v>29</v>
      </c>
      <c r="C26" s="149">
        <v>0</v>
      </c>
      <c r="D26" s="149">
        <v>0</v>
      </c>
      <c r="E26" s="149">
        <v>0</v>
      </c>
      <c r="F26" s="166"/>
    </row>
    <row r="27" spans="1:6" ht="30" customHeight="1" x14ac:dyDescent="0.3">
      <c r="A27" s="147" t="s">
        <v>18</v>
      </c>
      <c r="B27" s="148" t="s">
        <v>30</v>
      </c>
      <c r="C27" s="149">
        <v>0</v>
      </c>
      <c r="D27" s="149">
        <v>0</v>
      </c>
      <c r="E27" s="149">
        <v>0</v>
      </c>
      <c r="F27" s="166"/>
    </row>
    <row r="28" spans="1:6" ht="36.75" customHeight="1" x14ac:dyDescent="0.3">
      <c r="A28" s="147" t="s">
        <v>18</v>
      </c>
      <c r="B28" s="148" t="s">
        <v>31</v>
      </c>
      <c r="C28" s="149">
        <v>0</v>
      </c>
      <c r="D28" s="149">
        <v>0</v>
      </c>
      <c r="E28" s="149">
        <v>0</v>
      </c>
      <c r="F28" s="166"/>
    </row>
    <row r="29" spans="1:6" ht="78" customHeight="1" x14ac:dyDescent="0.3">
      <c r="A29" s="147" t="s">
        <v>11</v>
      </c>
      <c r="B29" s="148" t="s">
        <v>32</v>
      </c>
      <c r="C29" s="149">
        <v>0</v>
      </c>
      <c r="D29" s="149">
        <v>0</v>
      </c>
      <c r="E29" s="149">
        <v>0</v>
      </c>
      <c r="F29" s="166"/>
    </row>
    <row r="30" spans="1:6" ht="31.5" customHeight="1" x14ac:dyDescent="0.3">
      <c r="A30" s="147" t="s">
        <v>33</v>
      </c>
      <c r="B30" s="148" t="s">
        <v>34</v>
      </c>
      <c r="C30" s="149">
        <v>0</v>
      </c>
      <c r="D30" s="149">
        <v>0</v>
      </c>
      <c r="E30" s="149">
        <v>0</v>
      </c>
      <c r="F30" s="166"/>
    </row>
    <row r="31" spans="1:6" s="18" customFormat="1" ht="19.5" customHeight="1" x14ac:dyDescent="0.3">
      <c r="A31" s="143" t="s">
        <v>35</v>
      </c>
      <c r="B31" s="144" t="s">
        <v>36</v>
      </c>
      <c r="C31" s="145">
        <f>SUM(C32:C44)</f>
        <v>115205574459</v>
      </c>
      <c r="D31" s="145">
        <v>96238282848</v>
      </c>
      <c r="E31" s="145">
        <f>D31-C31</f>
        <v>-18967291611</v>
      </c>
      <c r="F31" s="166">
        <f t="shared" si="0"/>
        <v>0.83536133819852454</v>
      </c>
    </row>
    <row r="32" spans="1:6" ht="31.5" customHeight="1" x14ac:dyDescent="0.3">
      <c r="A32" s="147" t="s">
        <v>18</v>
      </c>
      <c r="B32" s="148" t="s">
        <v>19</v>
      </c>
      <c r="C32" s="149">
        <v>892747000</v>
      </c>
      <c r="D32" s="149">
        <v>632144914</v>
      </c>
      <c r="E32" s="149">
        <f t="shared" ref="E32:E41" si="1">D32-C32</f>
        <v>-260602086</v>
      </c>
      <c r="F32" s="167">
        <f t="shared" si="0"/>
        <v>0.70808965361967047</v>
      </c>
    </row>
    <row r="33" spans="1:6" ht="31.5" customHeight="1" x14ac:dyDescent="0.3">
      <c r="A33" s="147" t="s">
        <v>18</v>
      </c>
      <c r="B33" s="148" t="s">
        <v>20</v>
      </c>
      <c r="C33" s="149">
        <v>501800000</v>
      </c>
      <c r="D33" s="149">
        <v>442832744</v>
      </c>
      <c r="E33" s="149">
        <f t="shared" si="1"/>
        <v>-58967256</v>
      </c>
      <c r="F33" s="167">
        <f t="shared" si="0"/>
        <v>0.88248852929453969</v>
      </c>
    </row>
    <row r="34" spans="1:6" ht="31.5" customHeight="1" x14ac:dyDescent="0.3">
      <c r="A34" s="147" t="s">
        <v>18</v>
      </c>
      <c r="B34" s="148" t="s">
        <v>21</v>
      </c>
      <c r="C34" s="118">
        <v>51440156324</v>
      </c>
      <c r="D34" s="149">
        <v>50437578147</v>
      </c>
      <c r="E34" s="149">
        <f>D34-C34</f>
        <v>-1002578177</v>
      </c>
      <c r="F34" s="167">
        <f t="shared" si="0"/>
        <v>0.98050981473140986</v>
      </c>
    </row>
    <row r="35" spans="1:6" ht="31.5" customHeight="1" x14ac:dyDescent="0.3">
      <c r="A35" s="147" t="s">
        <v>18</v>
      </c>
      <c r="B35" s="148" t="s">
        <v>22</v>
      </c>
      <c r="C35" s="149">
        <v>0</v>
      </c>
      <c r="D35" s="149">
        <v>0</v>
      </c>
      <c r="E35" s="149">
        <f t="shared" si="1"/>
        <v>0</v>
      </c>
      <c r="F35" s="167"/>
    </row>
    <row r="36" spans="1:6" ht="31.5" customHeight="1" x14ac:dyDescent="0.3">
      <c r="A36" s="147" t="s">
        <v>18</v>
      </c>
      <c r="B36" s="148" t="s">
        <v>23</v>
      </c>
      <c r="C36" s="149">
        <v>182406000</v>
      </c>
      <c r="D36" s="149">
        <v>38223900</v>
      </c>
      <c r="E36" s="149">
        <f t="shared" si="1"/>
        <v>-144182100</v>
      </c>
      <c r="F36" s="167">
        <f t="shared" si="0"/>
        <v>0.20955396204072235</v>
      </c>
    </row>
    <row r="37" spans="1:6" ht="31.5" customHeight="1" x14ac:dyDescent="0.3">
      <c r="A37" s="147" t="s">
        <v>18</v>
      </c>
      <c r="B37" s="148" t="s">
        <v>24</v>
      </c>
      <c r="C37" s="118">
        <v>446839322</v>
      </c>
      <c r="D37" s="149">
        <v>329085322</v>
      </c>
      <c r="E37" s="149">
        <f t="shared" si="1"/>
        <v>-117754000</v>
      </c>
      <c r="F37" s="167">
        <f t="shared" si="0"/>
        <v>0.73647350579410287</v>
      </c>
    </row>
    <row r="38" spans="1:6" ht="32.25" customHeight="1" x14ac:dyDescent="0.3">
      <c r="A38" s="147" t="s">
        <v>18</v>
      </c>
      <c r="B38" s="148" t="s">
        <v>37</v>
      </c>
      <c r="C38" s="149">
        <v>36000000</v>
      </c>
      <c r="D38" s="149">
        <v>36000000</v>
      </c>
      <c r="E38" s="149">
        <f t="shared" si="1"/>
        <v>0</v>
      </c>
      <c r="F38" s="167">
        <f t="shared" si="0"/>
        <v>1</v>
      </c>
    </row>
    <row r="39" spans="1:6" ht="31.5" customHeight="1" x14ac:dyDescent="0.3">
      <c r="A39" s="147" t="s">
        <v>18</v>
      </c>
      <c r="B39" s="148" t="s">
        <v>26</v>
      </c>
      <c r="C39" s="149">
        <v>49380000</v>
      </c>
      <c r="D39" s="149">
        <v>49337480</v>
      </c>
      <c r="E39" s="149">
        <f t="shared" si="1"/>
        <v>-42520</v>
      </c>
      <c r="F39" s="167">
        <f t="shared" si="0"/>
        <v>0.99913892264074522</v>
      </c>
    </row>
    <row r="40" spans="1:6" ht="31.5" customHeight="1" x14ac:dyDescent="0.3">
      <c r="A40" s="147" t="s">
        <v>18</v>
      </c>
      <c r="B40" s="148" t="s">
        <v>27</v>
      </c>
      <c r="C40" s="149">
        <f>82527117+200000000</f>
        <v>282527117</v>
      </c>
      <c r="D40" s="149">
        <v>0</v>
      </c>
      <c r="E40" s="149">
        <f t="shared" si="1"/>
        <v>-282527117</v>
      </c>
      <c r="F40" s="167">
        <f t="shared" si="0"/>
        <v>0</v>
      </c>
    </row>
    <row r="41" spans="1:6" ht="31.5" customHeight="1" x14ac:dyDescent="0.3">
      <c r="A41" s="147" t="s">
        <v>18</v>
      </c>
      <c r="B41" s="148" t="s">
        <v>28</v>
      </c>
      <c r="C41" s="149">
        <v>15500190307</v>
      </c>
      <c r="D41" s="149">
        <v>10087288747</v>
      </c>
      <c r="E41" s="149">
        <f t="shared" si="1"/>
        <v>-5412901560</v>
      </c>
      <c r="F41" s="167">
        <f t="shared" si="0"/>
        <v>0.65078483213490002</v>
      </c>
    </row>
    <row r="42" spans="1:6" ht="36.75" customHeight="1" x14ac:dyDescent="0.3">
      <c r="A42" s="147" t="s">
        <v>18</v>
      </c>
      <c r="B42" s="148" t="s">
        <v>29</v>
      </c>
      <c r="C42" s="149">
        <f>30169382974+34849001</f>
        <v>30204231975</v>
      </c>
      <c r="D42" s="149">
        <v>29640458954</v>
      </c>
      <c r="E42" s="149">
        <f>D42-C42</f>
        <v>-563773021</v>
      </c>
      <c r="F42" s="167">
        <f t="shared" si="0"/>
        <v>0.98133463478009852</v>
      </c>
    </row>
    <row r="43" spans="1:6" ht="21" customHeight="1" x14ac:dyDescent="0.3">
      <c r="A43" s="147" t="s">
        <v>18</v>
      </c>
      <c r="B43" s="148" t="s">
        <v>38</v>
      </c>
      <c r="C43" s="149">
        <v>4711241750</v>
      </c>
      <c r="D43" s="149">
        <v>4545332640</v>
      </c>
      <c r="E43" s="149">
        <f>D43-C43</f>
        <v>-165909110</v>
      </c>
      <c r="F43" s="167">
        <f t="shared" si="0"/>
        <v>0.96478442015844335</v>
      </c>
    </row>
    <row r="44" spans="1:6" ht="32.25" customHeight="1" x14ac:dyDescent="0.3">
      <c r="A44" s="147" t="s">
        <v>18</v>
      </c>
      <c r="B44" s="148" t="s">
        <v>359</v>
      </c>
      <c r="C44" s="149">
        <f>10957657481+397183</f>
        <v>10958054664</v>
      </c>
      <c r="D44" s="149">
        <v>0</v>
      </c>
      <c r="E44" s="149">
        <f>D44-C44</f>
        <v>-10958054664</v>
      </c>
      <c r="F44" s="167">
        <f t="shared" si="0"/>
        <v>0</v>
      </c>
    </row>
    <row r="45" spans="1:6" s="18" customFormat="1" ht="33.75" customHeight="1" x14ac:dyDescent="0.3">
      <c r="A45" s="143" t="s">
        <v>39</v>
      </c>
      <c r="B45" s="144" t="s">
        <v>40</v>
      </c>
      <c r="C45" s="145">
        <v>0</v>
      </c>
      <c r="D45" s="145">
        <v>0</v>
      </c>
      <c r="E45" s="145">
        <v>0</v>
      </c>
      <c r="F45" s="166"/>
    </row>
    <row r="46" spans="1:6" ht="26.25" customHeight="1" x14ac:dyDescent="0.3">
      <c r="A46" s="143" t="s">
        <v>41</v>
      </c>
      <c r="B46" s="144" t="s">
        <v>42</v>
      </c>
      <c r="C46" s="145">
        <v>0</v>
      </c>
      <c r="D46" s="145">
        <v>0</v>
      </c>
      <c r="E46" s="145">
        <v>0</v>
      </c>
      <c r="F46" s="166"/>
    </row>
    <row r="47" spans="1:6" ht="26.25" customHeight="1" x14ac:dyDescent="0.3">
      <c r="A47" s="143" t="s">
        <v>43</v>
      </c>
      <c r="B47" s="144" t="s">
        <v>44</v>
      </c>
      <c r="C47" s="145">
        <v>0</v>
      </c>
      <c r="D47" s="145">
        <v>0</v>
      </c>
      <c r="E47" s="145">
        <v>0</v>
      </c>
      <c r="F47" s="166"/>
    </row>
    <row r="48" spans="1:6" ht="26.25" customHeight="1" x14ac:dyDescent="0.3">
      <c r="A48" s="143" t="s">
        <v>45</v>
      </c>
      <c r="B48" s="144" t="s">
        <v>46</v>
      </c>
      <c r="C48" s="145">
        <v>0</v>
      </c>
      <c r="D48" s="145">
        <v>0</v>
      </c>
      <c r="E48" s="145">
        <v>0</v>
      </c>
      <c r="F48" s="166"/>
    </row>
    <row r="49" spans="1:6" ht="26.25" customHeight="1" x14ac:dyDescent="0.3">
      <c r="A49" s="143" t="s">
        <v>47</v>
      </c>
      <c r="B49" s="144" t="s">
        <v>48</v>
      </c>
      <c r="C49" s="145">
        <v>0</v>
      </c>
      <c r="D49" s="145">
        <f>'48'!F34</f>
        <v>23160582878</v>
      </c>
      <c r="E49" s="145">
        <f>D49</f>
        <v>23160582878</v>
      </c>
      <c r="F49" s="166"/>
    </row>
    <row r="50" spans="1:6" ht="26.25" customHeight="1" x14ac:dyDescent="0.3">
      <c r="A50" s="143" t="s">
        <v>49</v>
      </c>
      <c r="B50" s="144" t="s">
        <v>50</v>
      </c>
      <c r="C50" s="145">
        <v>178713626</v>
      </c>
      <c r="D50" s="145">
        <v>178713626</v>
      </c>
      <c r="E50" s="145"/>
      <c r="F50" s="166">
        <f t="shared" si="0"/>
        <v>1</v>
      </c>
    </row>
    <row r="51" spans="1:6" ht="24.45" customHeight="1" x14ac:dyDescent="0.3"/>
    <row r="52" spans="1:6" ht="36.75" customHeight="1" x14ac:dyDescent="0.3">
      <c r="D52" s="201"/>
      <c r="E52" s="201"/>
      <c r="F52" s="201"/>
    </row>
    <row r="53" spans="1:6" ht="4.2" customHeight="1" x14ac:dyDescent="0.3"/>
  </sheetData>
  <mergeCells count="11">
    <mergeCell ref="A2:B2"/>
    <mergeCell ref="A4:F4"/>
    <mergeCell ref="A6:F6"/>
    <mergeCell ref="E8:F8"/>
    <mergeCell ref="E2:G3"/>
    <mergeCell ref="A5:F5"/>
    <mergeCell ref="D52:F52"/>
    <mergeCell ref="A8:A9"/>
    <mergeCell ref="B8:B9"/>
    <mergeCell ref="C8:C9"/>
    <mergeCell ref="D8:D9"/>
  </mergeCells>
  <pageMargins left="0.25" right="0.25" top="0.25" bottom="0.64166929133858297" header="0.25" footer="0.25"/>
  <pageSetup paperSize="9" orientation="portrait" horizontalDpi="300" verticalDpi="300" r:id="rId1"/>
  <headerFooter alignWithMargins="0">
    <oddFooter>&amp;C&amp;"Arial,Regular"&amp;10&amp;P/&amp;N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2"/>
  <sheetViews>
    <sheetView tabSelected="1" zoomScale="78" zoomScaleNormal="78" workbookViewId="0">
      <pane ySplit="10" topLeftCell="A27" activePane="bottomLeft" state="frozen"/>
      <selection pane="bottomLeft" activeCell="B29" sqref="B29:B33"/>
    </sheetView>
  </sheetViews>
  <sheetFormatPr defaultColWidth="9.109375" defaultRowHeight="15.6" x14ac:dyDescent="0.3"/>
  <cols>
    <col min="1" max="1" width="4" style="21" customWidth="1"/>
    <col min="2" max="2" width="25.44140625" style="21" customWidth="1"/>
    <col min="3" max="3" width="16.6640625" style="21" customWidth="1"/>
    <col min="4" max="4" width="0" style="21" hidden="1" customWidth="1"/>
    <col min="5" max="5" width="14.33203125" style="21" customWidth="1"/>
    <col min="6" max="6" width="16.5546875" style="21" customWidth="1"/>
    <col min="7" max="9" width="16.109375" style="21" customWidth="1"/>
    <col min="10" max="10" width="16.44140625" style="21" customWidth="1"/>
    <col min="11" max="11" width="14.109375" style="21" customWidth="1"/>
    <col min="12" max="12" width="16.44140625" style="21" customWidth="1"/>
    <col min="13" max="13" width="11" style="21" customWidth="1"/>
    <col min="14" max="14" width="10.33203125" style="21" customWidth="1"/>
    <col min="15" max="17" width="16.44140625" style="21" customWidth="1"/>
    <col min="18" max="18" width="12.88671875" style="21" customWidth="1"/>
    <col min="19" max="19" width="12.109375" style="21" customWidth="1"/>
    <col min="20" max="20" width="16.44140625" style="21" customWidth="1"/>
    <col min="21" max="21" width="8.109375" style="21" customWidth="1"/>
    <col min="22" max="22" width="8" style="21" customWidth="1"/>
    <col min="23" max="23" width="8.6640625" style="21" customWidth="1"/>
    <col min="24" max="24" width="0" style="21" hidden="1" customWidth="1"/>
    <col min="25" max="25" width="8.5546875" style="21" customWidth="1"/>
    <col min="26" max="26" width="0" style="21" hidden="1" customWidth="1"/>
    <col min="27" max="16384" width="9.109375" style="21"/>
  </cols>
  <sheetData>
    <row r="1" spans="1:26" ht="7.35" customHeight="1" x14ac:dyDescent="0.3"/>
    <row r="2" spans="1:26" ht="48" customHeight="1" x14ac:dyDescent="0.3">
      <c r="A2" s="262"/>
      <c r="B2" s="262"/>
      <c r="H2" s="22"/>
      <c r="I2" s="22">
        <f>J12-C12</f>
        <v>0</v>
      </c>
      <c r="J2" s="22"/>
      <c r="K2" s="22"/>
      <c r="L2" s="22"/>
      <c r="O2" s="22"/>
      <c r="P2" s="22"/>
      <c r="S2" s="263" t="s">
        <v>356</v>
      </c>
      <c r="T2" s="263"/>
      <c r="U2" s="263"/>
      <c r="V2" s="263"/>
      <c r="W2" s="263"/>
      <c r="X2" s="263"/>
      <c r="Y2" s="263"/>
    </row>
    <row r="3" spans="1:26" ht="17.850000000000001" customHeight="1" x14ac:dyDescent="0.3"/>
    <row r="4" spans="1:26" ht="17.399999999999999" x14ac:dyDescent="0.3">
      <c r="A4" s="264" t="s">
        <v>355</v>
      </c>
      <c r="B4" s="264"/>
      <c r="C4" s="264"/>
      <c r="D4" s="264"/>
      <c r="E4" s="264"/>
      <c r="F4" s="264"/>
      <c r="G4" s="264"/>
      <c r="H4" s="264"/>
      <c r="I4" s="264"/>
      <c r="J4" s="264"/>
      <c r="K4" s="264"/>
      <c r="L4" s="264"/>
      <c r="M4" s="264"/>
      <c r="N4" s="264"/>
      <c r="O4" s="264"/>
      <c r="P4" s="264"/>
      <c r="Q4" s="264"/>
      <c r="R4" s="264"/>
      <c r="S4" s="264"/>
      <c r="T4" s="264"/>
      <c r="U4" s="264"/>
      <c r="V4" s="264"/>
      <c r="W4" s="264"/>
      <c r="X4" s="264"/>
      <c r="Y4" s="264"/>
    </row>
    <row r="5" spans="1:26" ht="8.85" customHeight="1" x14ac:dyDescent="0.3"/>
    <row r="6" spans="1:26" x14ac:dyDescent="0.3">
      <c r="A6" s="265" t="str">
        <f>'52'!A5:F5</f>
        <v>(Quyết toán được Hội đồng nhân dân xã phê chuẩn)</v>
      </c>
      <c r="B6" s="265"/>
      <c r="C6" s="265"/>
      <c r="D6" s="265"/>
      <c r="E6" s="265"/>
      <c r="F6" s="265"/>
      <c r="G6" s="265"/>
      <c r="H6" s="265"/>
      <c r="I6" s="265"/>
      <c r="J6" s="265"/>
      <c r="K6" s="265"/>
      <c r="L6" s="265"/>
      <c r="M6" s="265"/>
      <c r="N6" s="265"/>
      <c r="O6" s="265"/>
      <c r="P6" s="265"/>
      <c r="Q6" s="265"/>
      <c r="R6" s="265"/>
      <c r="S6" s="265"/>
      <c r="T6" s="265"/>
      <c r="U6" s="265"/>
      <c r="V6" s="265"/>
      <c r="W6" s="265"/>
      <c r="X6" s="265"/>
      <c r="Y6" s="265"/>
    </row>
    <row r="7" spans="1:26" ht="31.5" customHeight="1" x14ac:dyDescent="0.3">
      <c r="V7" s="266" t="s">
        <v>248</v>
      </c>
      <c r="W7" s="266"/>
      <c r="X7" s="266"/>
      <c r="Y7" s="266"/>
    </row>
    <row r="8" spans="1:26" x14ac:dyDescent="0.3">
      <c r="A8" s="23" t="s">
        <v>0</v>
      </c>
      <c r="B8" s="23" t="s">
        <v>0</v>
      </c>
      <c r="C8" s="250" t="s">
        <v>4</v>
      </c>
      <c r="D8" s="251"/>
      <c r="E8" s="251"/>
      <c r="F8" s="251"/>
      <c r="G8" s="251"/>
      <c r="H8" s="251"/>
      <c r="I8" s="252"/>
      <c r="J8" s="250" t="s">
        <v>5</v>
      </c>
      <c r="K8" s="251"/>
      <c r="L8" s="251"/>
      <c r="M8" s="251"/>
      <c r="N8" s="251"/>
      <c r="O8" s="251"/>
      <c r="P8" s="251"/>
      <c r="Q8" s="251"/>
      <c r="R8" s="251"/>
      <c r="S8" s="251"/>
      <c r="T8" s="252"/>
      <c r="U8" s="250" t="s">
        <v>147</v>
      </c>
      <c r="V8" s="251"/>
      <c r="W8" s="251"/>
      <c r="X8" s="251"/>
      <c r="Y8" s="252"/>
    </row>
    <row r="9" spans="1:26" ht="39.6" customHeight="1" x14ac:dyDescent="0.3">
      <c r="A9" s="253" t="s">
        <v>2</v>
      </c>
      <c r="B9" s="253" t="s">
        <v>166</v>
      </c>
      <c r="C9" s="258" t="s">
        <v>167</v>
      </c>
      <c r="E9" s="258" t="s">
        <v>205</v>
      </c>
      <c r="F9" s="258" t="s">
        <v>206</v>
      </c>
      <c r="G9" s="255" t="s">
        <v>204</v>
      </c>
      <c r="H9" s="256"/>
      <c r="I9" s="257"/>
      <c r="J9" s="258" t="s">
        <v>167</v>
      </c>
      <c r="K9" s="258" t="s">
        <v>205</v>
      </c>
      <c r="L9" s="258" t="s">
        <v>206</v>
      </c>
      <c r="M9" s="258" t="s">
        <v>212</v>
      </c>
      <c r="N9" s="258" t="s">
        <v>233</v>
      </c>
      <c r="O9" s="255" t="s">
        <v>204</v>
      </c>
      <c r="P9" s="256"/>
      <c r="Q9" s="257"/>
      <c r="R9" s="258" t="s">
        <v>208</v>
      </c>
      <c r="S9" s="258" t="s">
        <v>209</v>
      </c>
      <c r="T9" s="258" t="s">
        <v>210</v>
      </c>
      <c r="U9" s="260" t="s">
        <v>205</v>
      </c>
      <c r="V9" s="260" t="s">
        <v>207</v>
      </c>
      <c r="W9" s="250" t="s">
        <v>204</v>
      </c>
      <c r="X9" s="251"/>
      <c r="Y9" s="252"/>
    </row>
    <row r="10" spans="1:26" ht="84.75" customHeight="1" x14ac:dyDescent="0.3">
      <c r="A10" s="254"/>
      <c r="B10" s="254"/>
      <c r="C10" s="254"/>
      <c r="E10" s="254"/>
      <c r="F10" s="254"/>
      <c r="G10" s="24" t="s">
        <v>167</v>
      </c>
      <c r="H10" s="24" t="s">
        <v>168</v>
      </c>
      <c r="I10" s="24" t="s">
        <v>65</v>
      </c>
      <c r="J10" s="254"/>
      <c r="K10" s="254"/>
      <c r="L10" s="254"/>
      <c r="M10" s="254"/>
      <c r="N10" s="254"/>
      <c r="O10" s="24" t="s">
        <v>167</v>
      </c>
      <c r="P10" s="24" t="s">
        <v>168</v>
      </c>
      <c r="Q10" s="24" t="s">
        <v>65</v>
      </c>
      <c r="R10" s="254"/>
      <c r="S10" s="254"/>
      <c r="T10" s="254"/>
      <c r="U10" s="261"/>
      <c r="V10" s="261"/>
      <c r="W10" s="24" t="s">
        <v>168</v>
      </c>
      <c r="Y10" s="25" t="s">
        <v>65</v>
      </c>
    </row>
    <row r="11" spans="1:26" x14ac:dyDescent="0.3">
      <c r="A11" s="26" t="s">
        <v>8</v>
      </c>
      <c r="B11" s="26" t="s">
        <v>9</v>
      </c>
      <c r="C11" s="26" t="s">
        <v>10</v>
      </c>
      <c r="E11" s="26" t="s">
        <v>11</v>
      </c>
      <c r="F11" s="26" t="s">
        <v>33</v>
      </c>
      <c r="G11" s="26" t="s">
        <v>66</v>
      </c>
      <c r="H11" s="26" t="s">
        <v>67</v>
      </c>
      <c r="I11" s="26" t="s">
        <v>69</v>
      </c>
      <c r="J11" s="26" t="s">
        <v>108</v>
      </c>
      <c r="K11" s="26" t="s">
        <v>110</v>
      </c>
      <c r="L11" s="26" t="s">
        <v>112</v>
      </c>
      <c r="M11" s="26" t="s">
        <v>114</v>
      </c>
      <c r="N11" s="26" t="s">
        <v>116</v>
      </c>
      <c r="O11" s="26" t="s">
        <v>118</v>
      </c>
      <c r="P11" s="26" t="s">
        <v>120</v>
      </c>
      <c r="Q11" s="26" t="s">
        <v>122</v>
      </c>
      <c r="R11" s="26" t="s">
        <v>124</v>
      </c>
      <c r="S11" s="26" t="s">
        <v>126</v>
      </c>
      <c r="T11" s="26" t="s">
        <v>128</v>
      </c>
      <c r="U11" s="26" t="s">
        <v>130</v>
      </c>
      <c r="V11" s="26" t="s">
        <v>132</v>
      </c>
      <c r="W11" s="26" t="s">
        <v>169</v>
      </c>
      <c r="Y11" s="26" t="s">
        <v>170</v>
      </c>
    </row>
    <row r="12" spans="1:26" s="29" customFormat="1" ht="48" customHeight="1" x14ac:dyDescent="0.3">
      <c r="A12" s="24"/>
      <c r="B12" s="27" t="s">
        <v>171</v>
      </c>
      <c r="C12" s="28">
        <f>C13+C14+C15+C16+C17+C18+C19+C20+C21+C22+C23+C24+C25+C26+C27</f>
        <v>141061623478</v>
      </c>
      <c r="D12" s="28">
        <f t="shared" ref="D12:T12" si="0">D13+D14+D15+D16+D17+D18+D19+D20+D21+D22+D23+D24+D25+D26+D27</f>
        <v>32039000</v>
      </c>
      <c r="E12" s="28">
        <f t="shared" si="0"/>
        <v>9802244000</v>
      </c>
      <c r="F12" s="28">
        <f t="shared" si="0"/>
        <v>97700856416</v>
      </c>
      <c r="G12" s="28">
        <f>G13+G14+G15+G16+G17+G18+G19+G20+G21+G22+G23+G24+G25+G26+G27</f>
        <v>33558523062</v>
      </c>
      <c r="H12" s="28">
        <f t="shared" si="0"/>
        <v>15875091393</v>
      </c>
      <c r="I12" s="28">
        <f t="shared" si="0"/>
        <v>17683431669</v>
      </c>
      <c r="J12" s="28">
        <f t="shared" si="0"/>
        <v>141061623478</v>
      </c>
      <c r="K12" s="28">
        <f t="shared" si="0"/>
        <v>7320982585</v>
      </c>
      <c r="L12" s="28">
        <f t="shared" si="0"/>
        <v>86344415491</v>
      </c>
      <c r="M12" s="28">
        <f t="shared" si="0"/>
        <v>0</v>
      </c>
      <c r="N12" s="28">
        <f t="shared" si="0"/>
        <v>0</v>
      </c>
      <c r="O12" s="28">
        <f t="shared" si="0"/>
        <v>24056928898</v>
      </c>
      <c r="P12" s="28">
        <f t="shared" si="0"/>
        <v>14163061541</v>
      </c>
      <c r="Q12" s="28">
        <f t="shared" si="0"/>
        <v>9893867357</v>
      </c>
      <c r="R12" s="28">
        <f t="shared" si="0"/>
        <v>178713626</v>
      </c>
      <c r="S12" s="28">
        <f t="shared" si="0"/>
        <v>0</v>
      </c>
      <c r="T12" s="28">
        <f t="shared" si="0"/>
        <v>23160582878</v>
      </c>
      <c r="U12" s="141">
        <f>K12/E12</f>
        <v>0.7468680217509378</v>
      </c>
      <c r="V12" s="141">
        <f>L12/F12</f>
        <v>0.88376313840438137</v>
      </c>
      <c r="W12" s="141">
        <f>P12/H12</f>
        <v>0.89215622073489875</v>
      </c>
      <c r="X12" s="141"/>
      <c r="Y12" s="141">
        <f>Q12/I12</f>
        <v>0.55949928397351056</v>
      </c>
      <c r="Z12" s="28" t="e">
        <f>Z13+Z14+Z15+Z16+Z17+Z18+Z19+Z20+Z21+Z22+Z23+Z24+Z25+Z26</f>
        <v>#REF!</v>
      </c>
    </row>
    <row r="13" spans="1:26" s="29" customFormat="1" ht="48" customHeight="1" x14ac:dyDescent="0.3">
      <c r="A13" s="30">
        <v>1</v>
      </c>
      <c r="B13" s="37" t="s">
        <v>234</v>
      </c>
      <c r="C13" s="31">
        <v>9184214849</v>
      </c>
      <c r="E13" s="31">
        <v>0</v>
      </c>
      <c r="F13" s="31">
        <v>9184214849</v>
      </c>
      <c r="G13" s="31">
        <v>0</v>
      </c>
      <c r="H13" s="31">
        <v>0</v>
      </c>
      <c r="I13" s="31">
        <v>0</v>
      </c>
      <c r="J13" s="31">
        <v>9184214849</v>
      </c>
      <c r="K13" s="31">
        <v>0</v>
      </c>
      <c r="L13" s="31">
        <v>9184214849</v>
      </c>
      <c r="M13" s="31">
        <v>0</v>
      </c>
      <c r="N13" s="31">
        <v>0</v>
      </c>
      <c r="O13" s="31">
        <v>0</v>
      </c>
      <c r="P13" s="31">
        <v>0</v>
      </c>
      <c r="Q13" s="31">
        <v>0</v>
      </c>
      <c r="R13" s="31">
        <v>0</v>
      </c>
      <c r="S13" s="31">
        <v>0</v>
      </c>
      <c r="T13" s="31">
        <v>0</v>
      </c>
      <c r="U13" s="142"/>
      <c r="V13" s="142">
        <f t="shared" ref="V13:V27" si="1">L13/F13</f>
        <v>1</v>
      </c>
      <c r="W13" s="141"/>
      <c r="Y13" s="141"/>
    </row>
    <row r="14" spans="1:26" s="29" customFormat="1" ht="48" customHeight="1" x14ac:dyDescent="0.3">
      <c r="A14" s="30">
        <v>2</v>
      </c>
      <c r="B14" s="37" t="s">
        <v>235</v>
      </c>
      <c r="C14" s="31">
        <v>8950236918</v>
      </c>
      <c r="E14" s="31">
        <v>0</v>
      </c>
      <c r="F14" s="31">
        <v>8950236918</v>
      </c>
      <c r="G14" s="31">
        <v>0</v>
      </c>
      <c r="H14" s="31">
        <v>0</v>
      </c>
      <c r="I14" s="31">
        <v>0</v>
      </c>
      <c r="J14" s="31">
        <v>8950236918</v>
      </c>
      <c r="K14" s="31">
        <v>0</v>
      </c>
      <c r="L14" s="31">
        <v>8950236918</v>
      </c>
      <c r="M14" s="31">
        <v>0</v>
      </c>
      <c r="N14" s="31">
        <v>0</v>
      </c>
      <c r="O14" s="31">
        <v>0</v>
      </c>
      <c r="P14" s="31"/>
      <c r="Q14" s="31">
        <v>0</v>
      </c>
      <c r="R14" s="31">
        <v>0</v>
      </c>
      <c r="S14" s="31">
        <v>0</v>
      </c>
      <c r="T14" s="31">
        <v>0</v>
      </c>
      <c r="U14" s="142"/>
      <c r="V14" s="142">
        <f t="shared" si="1"/>
        <v>1</v>
      </c>
      <c r="W14" s="141"/>
      <c r="Y14" s="141"/>
    </row>
    <row r="15" spans="1:26" s="29" customFormat="1" ht="48" customHeight="1" x14ac:dyDescent="0.3">
      <c r="A15" s="30">
        <v>3</v>
      </c>
      <c r="B15" s="37" t="s">
        <v>199</v>
      </c>
      <c r="C15" s="31">
        <v>6240923697</v>
      </c>
      <c r="E15" s="31">
        <v>0</v>
      </c>
      <c r="F15" s="31">
        <v>6240923697</v>
      </c>
      <c r="G15" s="31">
        <v>0</v>
      </c>
      <c r="H15" s="31">
        <v>0</v>
      </c>
      <c r="I15" s="31">
        <v>0</v>
      </c>
      <c r="J15" s="31">
        <v>6240923697</v>
      </c>
      <c r="K15" s="31">
        <v>0</v>
      </c>
      <c r="L15" s="31">
        <v>6240923697</v>
      </c>
      <c r="M15" s="31">
        <v>0</v>
      </c>
      <c r="N15" s="31">
        <v>0</v>
      </c>
      <c r="O15" s="31">
        <v>0</v>
      </c>
      <c r="P15" s="31">
        <v>0</v>
      </c>
      <c r="Q15" s="31">
        <v>0</v>
      </c>
      <c r="R15" s="31">
        <v>0</v>
      </c>
      <c r="S15" s="31">
        <v>0</v>
      </c>
      <c r="T15" s="31">
        <v>0</v>
      </c>
      <c r="U15" s="142"/>
      <c r="V15" s="142">
        <f t="shared" si="1"/>
        <v>1</v>
      </c>
      <c r="W15" s="141"/>
      <c r="Y15" s="141"/>
    </row>
    <row r="16" spans="1:26" s="29" customFormat="1" ht="48" customHeight="1" x14ac:dyDescent="0.3">
      <c r="A16" s="30">
        <v>4</v>
      </c>
      <c r="B16" s="37" t="s">
        <v>236</v>
      </c>
      <c r="C16" s="31">
        <v>6112210248</v>
      </c>
      <c r="E16" s="31">
        <v>0</v>
      </c>
      <c r="F16" s="31">
        <v>6112210248</v>
      </c>
      <c r="G16" s="31">
        <v>0</v>
      </c>
      <c r="H16" s="31">
        <v>0</v>
      </c>
      <c r="I16" s="31">
        <v>0</v>
      </c>
      <c r="J16" s="31">
        <v>6112210248</v>
      </c>
      <c r="K16" s="31">
        <v>0</v>
      </c>
      <c r="L16" s="31">
        <v>6112210248</v>
      </c>
      <c r="M16" s="31">
        <v>0</v>
      </c>
      <c r="N16" s="31">
        <v>0</v>
      </c>
      <c r="O16" s="31">
        <v>0</v>
      </c>
      <c r="P16" s="31">
        <v>0</v>
      </c>
      <c r="Q16" s="31">
        <v>0</v>
      </c>
      <c r="R16" s="31">
        <v>0</v>
      </c>
      <c r="S16" s="31">
        <v>0</v>
      </c>
      <c r="T16" s="31">
        <v>0</v>
      </c>
      <c r="U16" s="142"/>
      <c r="V16" s="142">
        <f t="shared" si="1"/>
        <v>1</v>
      </c>
      <c r="W16" s="141"/>
      <c r="Y16" s="141"/>
    </row>
    <row r="17" spans="1:26" s="29" customFormat="1" ht="48" customHeight="1" x14ac:dyDescent="0.3">
      <c r="A17" s="30">
        <v>5</v>
      </c>
      <c r="B17" s="37" t="s">
        <v>200</v>
      </c>
      <c r="C17" s="31">
        <v>11932758994</v>
      </c>
      <c r="E17" s="31">
        <v>0</v>
      </c>
      <c r="F17" s="31">
        <v>11932758994</v>
      </c>
      <c r="G17" s="31">
        <v>0</v>
      </c>
      <c r="H17" s="31">
        <v>0</v>
      </c>
      <c r="I17" s="31">
        <v>0</v>
      </c>
      <c r="J17" s="31">
        <v>11932758994</v>
      </c>
      <c r="K17" s="31">
        <v>0</v>
      </c>
      <c r="L17" s="31">
        <v>11893096994</v>
      </c>
      <c r="M17" s="31">
        <v>0</v>
      </c>
      <c r="N17" s="31">
        <v>0</v>
      </c>
      <c r="O17" s="31">
        <v>0</v>
      </c>
      <c r="P17" s="31">
        <v>0</v>
      </c>
      <c r="Q17" s="31">
        <v>0</v>
      </c>
      <c r="R17" s="31">
        <v>0</v>
      </c>
      <c r="S17" s="31">
        <v>0</v>
      </c>
      <c r="T17" s="31">
        <v>39662000</v>
      </c>
      <c r="U17" s="142"/>
      <c r="V17" s="142">
        <f t="shared" si="1"/>
        <v>0.99667620874435303</v>
      </c>
      <c r="W17" s="141"/>
      <c r="Y17" s="141"/>
    </row>
    <row r="18" spans="1:26" s="29" customFormat="1" ht="48" customHeight="1" x14ac:dyDescent="0.3">
      <c r="A18" s="30">
        <v>6</v>
      </c>
      <c r="B18" s="37" t="s">
        <v>237</v>
      </c>
      <c r="C18" s="31">
        <v>7420309691</v>
      </c>
      <c r="E18" s="31">
        <v>0</v>
      </c>
      <c r="F18" s="31">
        <v>7420309691</v>
      </c>
      <c r="G18" s="31">
        <v>0</v>
      </c>
      <c r="H18" s="31">
        <v>0</v>
      </c>
      <c r="I18" s="31">
        <v>0</v>
      </c>
      <c r="J18" s="31">
        <v>7420309691</v>
      </c>
      <c r="K18" s="31">
        <v>0</v>
      </c>
      <c r="L18" s="31">
        <v>7420309691</v>
      </c>
      <c r="M18" s="31">
        <v>0</v>
      </c>
      <c r="N18" s="31">
        <v>0</v>
      </c>
      <c r="O18" s="31">
        <v>0</v>
      </c>
      <c r="P18" s="31">
        <v>0</v>
      </c>
      <c r="Q18" s="31">
        <v>0</v>
      </c>
      <c r="R18" s="31">
        <v>0</v>
      </c>
      <c r="S18" s="31">
        <v>0</v>
      </c>
      <c r="T18" s="31">
        <v>0</v>
      </c>
      <c r="U18" s="142"/>
      <c r="V18" s="142">
        <f t="shared" si="1"/>
        <v>1</v>
      </c>
      <c r="W18" s="141"/>
      <c r="Y18" s="141"/>
    </row>
    <row r="19" spans="1:26" s="29" customFormat="1" ht="48" customHeight="1" x14ac:dyDescent="0.3">
      <c r="A19" s="30">
        <v>7</v>
      </c>
      <c r="B19" s="37" t="s">
        <v>213</v>
      </c>
      <c r="C19" s="31">
        <v>15000000</v>
      </c>
      <c r="E19" s="31">
        <v>0</v>
      </c>
      <c r="F19" s="31">
        <v>15000000</v>
      </c>
      <c r="G19" s="31">
        <v>0</v>
      </c>
      <c r="H19" s="31">
        <v>0</v>
      </c>
      <c r="I19" s="31">
        <v>0</v>
      </c>
      <c r="J19" s="31">
        <v>15000000</v>
      </c>
      <c r="K19" s="31">
        <v>0</v>
      </c>
      <c r="L19" s="31">
        <v>15000000</v>
      </c>
      <c r="M19" s="31">
        <v>0</v>
      </c>
      <c r="N19" s="31">
        <v>0</v>
      </c>
      <c r="O19" s="31">
        <v>0</v>
      </c>
      <c r="P19" s="31">
        <v>0</v>
      </c>
      <c r="Q19" s="31">
        <v>0</v>
      </c>
      <c r="R19" s="31">
        <v>0</v>
      </c>
      <c r="S19" s="31">
        <v>0</v>
      </c>
      <c r="T19" s="31">
        <v>0</v>
      </c>
      <c r="U19" s="142"/>
      <c r="V19" s="142">
        <f t="shared" si="1"/>
        <v>1</v>
      </c>
      <c r="W19" s="141"/>
      <c r="Y19" s="141"/>
    </row>
    <row r="20" spans="1:26" s="29" customFormat="1" ht="48" customHeight="1" x14ac:dyDescent="0.3">
      <c r="A20" s="30">
        <v>8</v>
      </c>
      <c r="B20" s="37" t="s">
        <v>198</v>
      </c>
      <c r="C20" s="31">
        <v>10000000</v>
      </c>
      <c r="E20" s="31">
        <v>0</v>
      </c>
      <c r="F20" s="31">
        <v>10000000</v>
      </c>
      <c r="G20" s="31">
        <v>0</v>
      </c>
      <c r="H20" s="31">
        <v>0</v>
      </c>
      <c r="I20" s="31">
        <v>0</v>
      </c>
      <c r="J20" s="31">
        <v>10000000</v>
      </c>
      <c r="K20" s="31">
        <v>0</v>
      </c>
      <c r="L20" s="31">
        <v>10000000</v>
      </c>
      <c r="M20" s="31">
        <v>0</v>
      </c>
      <c r="N20" s="31">
        <v>0</v>
      </c>
      <c r="O20" s="31">
        <v>0</v>
      </c>
      <c r="P20" s="31">
        <v>0</v>
      </c>
      <c r="Q20" s="31">
        <v>0</v>
      </c>
      <c r="R20" s="31">
        <v>0</v>
      </c>
      <c r="S20" s="31">
        <v>0</v>
      </c>
      <c r="T20" s="31">
        <v>0</v>
      </c>
      <c r="U20" s="142"/>
      <c r="V20" s="142">
        <f t="shared" si="1"/>
        <v>1</v>
      </c>
      <c r="W20" s="141"/>
      <c r="Y20" s="141"/>
    </row>
    <row r="21" spans="1:26" s="29" customFormat="1" ht="48" customHeight="1" x14ac:dyDescent="0.3">
      <c r="A21" s="30">
        <v>9</v>
      </c>
      <c r="B21" s="37" t="s">
        <v>201</v>
      </c>
      <c r="C21" s="31">
        <v>16251350559</v>
      </c>
      <c r="D21" s="31">
        <v>0</v>
      </c>
      <c r="E21" s="31">
        <v>0</v>
      </c>
      <c r="F21" s="31">
        <v>2088071676</v>
      </c>
      <c r="G21" s="31">
        <v>14163278883</v>
      </c>
      <c r="H21" s="31">
        <v>4470000000</v>
      </c>
      <c r="I21" s="31">
        <v>9693278883</v>
      </c>
      <c r="J21" s="31">
        <v>16251350559</v>
      </c>
      <c r="K21" s="31">
        <v>0</v>
      </c>
      <c r="L21" s="31">
        <v>2088071676</v>
      </c>
      <c r="M21" s="31">
        <v>0</v>
      </c>
      <c r="N21" s="31">
        <v>0</v>
      </c>
      <c r="O21" s="31">
        <v>10230450615</v>
      </c>
      <c r="P21" s="31">
        <v>3746937245</v>
      </c>
      <c r="Q21" s="31">
        <v>6483513370</v>
      </c>
      <c r="R21" s="31">
        <v>0</v>
      </c>
      <c r="S21" s="31">
        <v>0</v>
      </c>
      <c r="T21" s="31">
        <v>3932828268</v>
      </c>
      <c r="U21" s="142"/>
      <c r="V21" s="142">
        <f t="shared" si="1"/>
        <v>1</v>
      </c>
      <c r="W21" s="142">
        <f t="shared" ref="W21:W23" si="2">P21/H21</f>
        <v>0.83824099440715882</v>
      </c>
      <c r="X21" s="31"/>
      <c r="Y21" s="142">
        <f t="shared" ref="Y21:Y25" si="3">Q21/I21</f>
        <v>0.66886689718282399</v>
      </c>
      <c r="Z21" s="31" t="e">
        <f>SUM(#REF!)</f>
        <v>#REF!</v>
      </c>
    </row>
    <row r="22" spans="1:26" s="29" customFormat="1" ht="48" customHeight="1" x14ac:dyDescent="0.3">
      <c r="A22" s="30">
        <v>10</v>
      </c>
      <c r="B22" s="37" t="s">
        <v>195</v>
      </c>
      <c r="C22" s="31">
        <v>20233033673</v>
      </c>
      <c r="D22" s="31">
        <v>0</v>
      </c>
      <c r="E22" s="31">
        <v>0</v>
      </c>
      <c r="F22" s="31">
        <v>16037819673</v>
      </c>
      <c r="G22" s="31">
        <v>4195214000</v>
      </c>
      <c r="H22" s="31">
        <v>2640000000</v>
      </c>
      <c r="I22" s="31">
        <v>1555214000</v>
      </c>
      <c r="J22" s="31">
        <v>20233033673</v>
      </c>
      <c r="K22" s="31">
        <v>0</v>
      </c>
      <c r="L22" s="31">
        <v>16037819673</v>
      </c>
      <c r="M22" s="31">
        <v>0</v>
      </c>
      <c r="N22" s="31">
        <v>0</v>
      </c>
      <c r="O22" s="31">
        <v>3232283000</v>
      </c>
      <c r="P22" s="31">
        <v>2640000000</v>
      </c>
      <c r="Q22" s="31">
        <v>592283000</v>
      </c>
      <c r="R22" s="31">
        <v>0</v>
      </c>
      <c r="S22" s="31">
        <v>0</v>
      </c>
      <c r="T22" s="31">
        <v>962931000</v>
      </c>
      <c r="U22" s="142"/>
      <c r="V22" s="142">
        <f t="shared" si="1"/>
        <v>1</v>
      </c>
      <c r="W22" s="142">
        <f t="shared" si="2"/>
        <v>1</v>
      </c>
      <c r="X22" s="31"/>
      <c r="Y22" s="142">
        <f t="shared" si="3"/>
        <v>0.38083697806218308</v>
      </c>
    </row>
    <row r="23" spans="1:26" s="29" customFormat="1" ht="48" customHeight="1" x14ac:dyDescent="0.3">
      <c r="A23" s="30">
        <v>11</v>
      </c>
      <c r="B23" s="37" t="s">
        <v>238</v>
      </c>
      <c r="C23" s="31">
        <f>E23+G23+F23</f>
        <v>34897099238</v>
      </c>
      <c r="D23" s="31">
        <v>32039000</v>
      </c>
      <c r="E23" s="31">
        <v>9802244000</v>
      </c>
      <c r="F23" s="31">
        <v>12801364809</v>
      </c>
      <c r="G23" s="31">
        <f>12293887612-397183</f>
        <v>12293490429</v>
      </c>
      <c r="H23" s="31">
        <f>8765488576-397183</f>
        <v>8765091393</v>
      </c>
      <c r="I23" s="31">
        <v>3528399036</v>
      </c>
      <c r="J23" s="31">
        <v>34795406512</v>
      </c>
      <c r="K23" s="31">
        <v>7320982585</v>
      </c>
      <c r="L23" s="31">
        <v>12801364809</v>
      </c>
      <c r="M23" s="31">
        <v>0</v>
      </c>
      <c r="N23" s="31">
        <v>0</v>
      </c>
      <c r="O23" s="31">
        <v>10349181643</v>
      </c>
      <c r="P23" s="31">
        <v>7776124296</v>
      </c>
      <c r="Q23" s="31">
        <v>2573057347</v>
      </c>
      <c r="R23" s="31">
        <v>0</v>
      </c>
      <c r="S23" s="31">
        <v>0</v>
      </c>
      <c r="T23" s="31">
        <v>4323877475</v>
      </c>
      <c r="U23" s="142">
        <f t="shared" ref="U23" si="4">K23/E23</f>
        <v>0.7468680217509378</v>
      </c>
      <c r="V23" s="142">
        <f t="shared" si="1"/>
        <v>1</v>
      </c>
      <c r="W23" s="142">
        <f t="shared" si="2"/>
        <v>0.88716979063221046</v>
      </c>
      <c r="X23" s="31"/>
      <c r="Y23" s="142">
        <f t="shared" si="3"/>
        <v>0.7292421635839037</v>
      </c>
    </row>
    <row r="24" spans="1:26" s="29" customFormat="1" ht="48" customHeight="1" x14ac:dyDescent="0.3">
      <c r="A24" s="30">
        <v>12</v>
      </c>
      <c r="B24" s="37" t="s">
        <v>202</v>
      </c>
      <c r="C24" s="31">
        <v>368207000</v>
      </c>
      <c r="E24" s="31">
        <v>0</v>
      </c>
      <c r="F24" s="31">
        <v>368207000</v>
      </c>
      <c r="G24" s="31">
        <v>0</v>
      </c>
      <c r="H24" s="31">
        <v>0</v>
      </c>
      <c r="I24" s="31">
        <v>0</v>
      </c>
      <c r="J24" s="31">
        <v>368207000</v>
      </c>
      <c r="K24" s="31">
        <v>0</v>
      </c>
      <c r="L24" s="31">
        <v>368207000</v>
      </c>
      <c r="M24" s="31">
        <v>0</v>
      </c>
      <c r="N24" s="31">
        <v>0</v>
      </c>
      <c r="O24" s="31">
        <v>0</v>
      </c>
      <c r="P24" s="31">
        <v>0</v>
      </c>
      <c r="Q24" s="31">
        <v>0</v>
      </c>
      <c r="R24" s="31">
        <v>0</v>
      </c>
      <c r="S24" s="31">
        <v>0</v>
      </c>
      <c r="T24" s="31">
        <v>0</v>
      </c>
      <c r="U24" s="142"/>
      <c r="V24" s="142">
        <f t="shared" si="1"/>
        <v>1</v>
      </c>
      <c r="W24" s="142"/>
      <c r="Y24" s="142"/>
    </row>
    <row r="25" spans="1:26" s="29" customFormat="1" ht="48" customHeight="1" x14ac:dyDescent="0.3">
      <c r="A25" s="30">
        <v>13</v>
      </c>
      <c r="B25" s="37" t="s">
        <v>196</v>
      </c>
      <c r="C25" s="31">
        <v>2013272686</v>
      </c>
      <c r="E25" s="31">
        <v>0</v>
      </c>
      <c r="F25" s="31">
        <v>1607403936</v>
      </c>
      <c r="G25" s="31">
        <v>405868750</v>
      </c>
      <c r="H25" s="31">
        <v>0</v>
      </c>
      <c r="I25" s="31">
        <v>405868750</v>
      </c>
      <c r="J25" s="31">
        <v>2013272686</v>
      </c>
      <c r="K25" s="31">
        <v>0</v>
      </c>
      <c r="L25" s="31">
        <v>1607403936</v>
      </c>
      <c r="M25" s="31">
        <v>0</v>
      </c>
      <c r="N25" s="31">
        <v>0</v>
      </c>
      <c r="O25" s="31">
        <v>245013640</v>
      </c>
      <c r="P25" s="31">
        <v>0</v>
      </c>
      <c r="Q25" s="31">
        <v>245013640</v>
      </c>
      <c r="R25" s="31">
        <v>0</v>
      </c>
      <c r="S25" s="31">
        <v>0</v>
      </c>
      <c r="T25" s="31">
        <v>160855110</v>
      </c>
      <c r="U25" s="142"/>
      <c r="V25" s="142">
        <f t="shared" si="1"/>
        <v>1</v>
      </c>
      <c r="W25" s="142"/>
      <c r="Y25" s="142">
        <f t="shared" si="3"/>
        <v>0.60367702613221641</v>
      </c>
    </row>
    <row r="26" spans="1:26" s="29" customFormat="1" ht="48" customHeight="1" x14ac:dyDescent="0.3">
      <c r="A26" s="32">
        <v>14</v>
      </c>
      <c r="B26" s="38" t="s">
        <v>203</v>
      </c>
      <c r="C26" s="33">
        <v>3615556000</v>
      </c>
      <c r="E26" s="33">
        <v>0</v>
      </c>
      <c r="F26" s="33">
        <v>3615556000</v>
      </c>
      <c r="G26" s="33">
        <v>0</v>
      </c>
      <c r="H26" s="33">
        <v>0</v>
      </c>
      <c r="I26" s="33">
        <v>0</v>
      </c>
      <c r="J26" s="31">
        <v>3615556000</v>
      </c>
      <c r="K26" s="33">
        <v>0</v>
      </c>
      <c r="L26" s="33">
        <v>3615556000</v>
      </c>
      <c r="M26" s="33">
        <v>0</v>
      </c>
      <c r="N26" s="33">
        <v>0</v>
      </c>
      <c r="O26" s="33">
        <v>0</v>
      </c>
      <c r="P26" s="33">
        <v>0</v>
      </c>
      <c r="Q26" s="33">
        <v>0</v>
      </c>
      <c r="R26" s="33">
        <v>0</v>
      </c>
      <c r="S26" s="33">
        <v>0</v>
      </c>
      <c r="T26" s="31">
        <v>0</v>
      </c>
      <c r="U26" s="142"/>
      <c r="V26" s="142">
        <f t="shared" si="1"/>
        <v>1</v>
      </c>
      <c r="W26" s="142"/>
      <c r="Y26" s="142"/>
    </row>
    <row r="27" spans="1:26" s="29" customFormat="1" ht="48" customHeight="1" x14ac:dyDescent="0.3">
      <c r="A27" s="34">
        <v>15</v>
      </c>
      <c r="B27" s="39" t="s">
        <v>211</v>
      </c>
      <c r="C27" s="44">
        <f>F27+G27</f>
        <v>13817449925</v>
      </c>
      <c r="D27" s="35"/>
      <c r="E27" s="35"/>
      <c r="F27" s="45">
        <f>13817052741-2500000000+1-273817</f>
        <v>11316778925</v>
      </c>
      <c r="G27" s="35">
        <f>I27</f>
        <v>2500671000</v>
      </c>
      <c r="H27" s="35"/>
      <c r="I27" s="35">
        <f>2500000000+671000</f>
        <v>2500671000</v>
      </c>
      <c r="J27" s="35">
        <f>SUM(K27:T27)</f>
        <v>13919142651</v>
      </c>
      <c r="K27" s="35"/>
      <c r="L27" s="35"/>
      <c r="M27" s="35"/>
      <c r="N27" s="35"/>
      <c r="O27" s="35"/>
      <c r="P27" s="35"/>
      <c r="Q27" s="35"/>
      <c r="R27" s="35">
        <v>178713626</v>
      </c>
      <c r="S27" s="35"/>
      <c r="T27" s="35">
        <f>13740429025</f>
        <v>13740429025</v>
      </c>
      <c r="U27" s="142"/>
      <c r="V27" s="142">
        <f t="shared" si="1"/>
        <v>0</v>
      </c>
      <c r="W27" s="141"/>
      <c r="X27" s="35"/>
      <c r="Y27" s="141"/>
    </row>
    <row r="28" spans="1:26" x14ac:dyDescent="0.3">
      <c r="B28" s="41"/>
      <c r="C28" s="42"/>
      <c r="E28" s="22"/>
    </row>
    <row r="29" spans="1:26" x14ac:dyDescent="0.3">
      <c r="B29" s="187"/>
      <c r="C29" s="43"/>
      <c r="E29" s="22"/>
      <c r="I29" s="259"/>
      <c r="J29" s="259"/>
      <c r="K29" s="259"/>
      <c r="O29" s="36"/>
    </row>
    <row r="30" spans="1:26" x14ac:dyDescent="0.3">
      <c r="B30" s="43"/>
      <c r="C30" s="43"/>
      <c r="I30" s="259"/>
      <c r="J30" s="259"/>
      <c r="K30" s="259"/>
    </row>
    <row r="31" spans="1:26" x14ac:dyDescent="0.3">
      <c r="B31" s="22"/>
      <c r="C31" s="22"/>
      <c r="I31" s="259"/>
      <c r="J31" s="259"/>
      <c r="K31" s="259"/>
    </row>
    <row r="32" spans="1:26" x14ac:dyDescent="0.3">
      <c r="B32" s="188"/>
    </row>
  </sheetData>
  <mergeCells count="27">
    <mergeCell ref="A2:B2"/>
    <mergeCell ref="S2:Y2"/>
    <mergeCell ref="A4:Y4"/>
    <mergeCell ref="A6:Y6"/>
    <mergeCell ref="C8:I8"/>
    <mergeCell ref="J8:T8"/>
    <mergeCell ref="U8:Y8"/>
    <mergeCell ref="V7:Y7"/>
    <mergeCell ref="I29:K31"/>
    <mergeCell ref="E9:E10"/>
    <mergeCell ref="F9:F10"/>
    <mergeCell ref="C9:C10"/>
    <mergeCell ref="V9:V10"/>
    <mergeCell ref="U9:U10"/>
    <mergeCell ref="R9:R10"/>
    <mergeCell ref="S9:S10"/>
    <mergeCell ref="T9:T10"/>
    <mergeCell ref="W9:Y9"/>
    <mergeCell ref="A9:A10"/>
    <mergeCell ref="G9:I9"/>
    <mergeCell ref="O9:Q9"/>
    <mergeCell ref="M9:M10"/>
    <mergeCell ref="N9:N10"/>
    <mergeCell ref="B9:B10"/>
    <mergeCell ref="J9:J10"/>
    <mergeCell ref="K9:K10"/>
    <mergeCell ref="L9:L10"/>
  </mergeCells>
  <pageMargins left="0.2" right="0.2" top="0.25" bottom="0.25" header="0.3" footer="0.3"/>
  <pageSetup paperSize="9" scale="45"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22"/>
  <sheetViews>
    <sheetView zoomScale="110" zoomScaleNormal="110" workbookViewId="0">
      <pane ySplit="11" topLeftCell="A13" activePane="bottomLeft" state="frozen"/>
      <selection activeCell="B1" sqref="B1"/>
      <selection pane="bottomLeft" activeCell="D16" sqref="D16"/>
    </sheetView>
  </sheetViews>
  <sheetFormatPr defaultColWidth="8.88671875" defaultRowHeight="13.8" x14ac:dyDescent="0.25"/>
  <cols>
    <col min="1" max="1" width="1.6640625" style="4" customWidth="1"/>
    <col min="2" max="2" width="4.33203125" style="4" customWidth="1"/>
    <col min="3" max="3" width="13.109375" style="4" customWidth="1"/>
    <col min="4" max="4" width="11.109375" style="4" customWidth="1"/>
    <col min="5" max="5" width="11.44140625" style="4" customWidth="1"/>
    <col min="6" max="6" width="11.6640625" style="4" customWidth="1"/>
    <col min="7" max="7" width="11.88671875" style="4" customWidth="1"/>
    <col min="8" max="8" width="11" style="4" customWidth="1"/>
    <col min="9" max="9" width="10" style="4" customWidth="1"/>
    <col min="10" max="10" width="0" style="4" hidden="1" customWidth="1"/>
    <col min="11" max="11" width="10.109375" style="4" customWidth="1"/>
    <col min="12" max="13" width="9.6640625" style="4" customWidth="1"/>
    <col min="14" max="14" width="11" style="4" customWidth="1"/>
    <col min="15" max="16" width="10.44140625" style="4" customWidth="1"/>
    <col min="17" max="17" width="12.109375" style="4" customWidth="1"/>
    <col min="18" max="18" width="10.6640625" style="4" customWidth="1"/>
    <col min="19" max="19" width="0" style="4" hidden="1" customWidth="1"/>
    <col min="20" max="20" width="11.109375" style="4" customWidth="1"/>
    <col min="21" max="21" width="10.44140625" style="4" customWidth="1"/>
    <col min="22" max="23" width="10.33203125" style="4" customWidth="1"/>
    <col min="24" max="24" width="8.6640625" style="4" customWidth="1"/>
    <col min="25" max="25" width="9" style="4" customWidth="1"/>
    <col min="26" max="26" width="8.88671875" style="4" customWidth="1"/>
    <col min="27" max="27" width="11" style="4" customWidth="1"/>
    <col min="28" max="28" width="0" style="4" hidden="1" customWidth="1"/>
    <col min="29" max="29" width="10.5546875" style="4" customWidth="1"/>
    <col min="30" max="30" width="10.109375" style="4" customWidth="1"/>
    <col min="31" max="31" width="6.109375" style="4" customWidth="1"/>
    <col min="32" max="33" width="7" style="4" customWidth="1"/>
    <col min="34" max="34" width="6.5546875" style="4" customWidth="1"/>
    <col min="35" max="35" width="7.44140625" style="4" customWidth="1"/>
    <col min="36" max="36" width="8" style="4" customWidth="1"/>
    <col min="37" max="37" width="6" style="4" customWidth="1"/>
    <col min="38" max="39" width="7.44140625" style="4" customWidth="1"/>
    <col min="40" max="40" width="8.88671875" style="4" customWidth="1"/>
    <col min="41" max="41" width="7.6640625" style="4" customWidth="1"/>
    <col min="42" max="42" width="6.5546875" style="4" customWidth="1"/>
    <col min="43" max="43" width="0" style="4" hidden="1" customWidth="1"/>
    <col min="44" max="16384" width="8.88671875" style="4"/>
  </cols>
  <sheetData>
    <row r="1" spans="1:43" ht="25.5" customHeight="1" x14ac:dyDescent="0.25">
      <c r="B1" s="221"/>
      <c r="C1" s="221"/>
      <c r="D1" s="221"/>
      <c r="E1" s="221"/>
      <c r="F1" s="221"/>
      <c r="AH1" s="242" t="s">
        <v>357</v>
      </c>
      <c r="AI1" s="221"/>
      <c r="AJ1" s="221"/>
      <c r="AK1" s="221"/>
      <c r="AL1" s="221"/>
      <c r="AM1" s="221"/>
      <c r="AN1" s="221"/>
      <c r="AO1" s="221"/>
      <c r="AP1" s="221"/>
    </row>
    <row r="2" spans="1:43" x14ac:dyDescent="0.25">
      <c r="AH2" s="221"/>
      <c r="AI2" s="221"/>
      <c r="AJ2" s="221"/>
      <c r="AK2" s="221"/>
      <c r="AL2" s="221"/>
      <c r="AM2" s="221"/>
      <c r="AN2" s="221"/>
      <c r="AO2" s="221"/>
      <c r="AP2" s="221"/>
    </row>
    <row r="3" spans="1:43" ht="17.399999999999999" customHeight="1" x14ac:dyDescent="0.25"/>
    <row r="4" spans="1:43" ht="20.25" customHeight="1" x14ac:dyDescent="0.35">
      <c r="B4" s="243" t="s">
        <v>343</v>
      </c>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row>
    <row r="5" spans="1:43" ht="20.25" customHeight="1" x14ac:dyDescent="0.25">
      <c r="A5" s="197" t="str">
        <f>'54'!A6:Y6</f>
        <v>(Quyết toán được Hội đồng nhân dân xã phê chuẩn)</v>
      </c>
      <c r="B5" s="197"/>
      <c r="C5" s="197"/>
      <c r="D5" s="197"/>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row>
    <row r="6" spans="1:43" ht="18" customHeight="1" x14ac:dyDescent="0.25">
      <c r="B6" s="280" t="s">
        <v>197</v>
      </c>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row>
    <row r="7" spans="1:43" ht="15" customHeight="1" x14ac:dyDescent="0.25"/>
    <row r="8" spans="1:43" x14ac:dyDescent="0.25">
      <c r="B8" s="274" t="s">
        <v>2</v>
      </c>
      <c r="C8" s="274" t="s">
        <v>173</v>
      </c>
      <c r="D8" s="276" t="s">
        <v>4</v>
      </c>
      <c r="E8" s="277"/>
      <c r="F8" s="277"/>
      <c r="G8" s="277"/>
      <c r="H8" s="277"/>
      <c r="I8" s="277"/>
      <c r="J8" s="277"/>
      <c r="K8" s="277"/>
      <c r="L8" s="277"/>
      <c r="M8" s="277"/>
      <c r="N8" s="277"/>
      <c r="O8" s="277"/>
      <c r="P8" s="278"/>
      <c r="Q8" s="276" t="s">
        <v>5</v>
      </c>
      <c r="R8" s="277"/>
      <c r="S8" s="277"/>
      <c r="T8" s="277"/>
      <c r="U8" s="277"/>
      <c r="V8" s="277"/>
      <c r="W8" s="277"/>
      <c r="X8" s="277"/>
      <c r="Y8" s="277"/>
      <c r="Z8" s="277"/>
      <c r="AA8" s="277"/>
      <c r="AB8" s="277"/>
      <c r="AC8" s="277"/>
      <c r="AD8" s="278"/>
      <c r="AE8" s="276" t="s">
        <v>172</v>
      </c>
      <c r="AF8" s="277"/>
      <c r="AG8" s="277"/>
      <c r="AH8" s="277"/>
      <c r="AI8" s="277"/>
      <c r="AJ8" s="277"/>
      <c r="AK8" s="277"/>
      <c r="AL8" s="277"/>
      <c r="AM8" s="277"/>
      <c r="AN8" s="277"/>
      <c r="AO8" s="277"/>
      <c r="AP8" s="278"/>
    </row>
    <row r="9" spans="1:43" ht="30" customHeight="1" x14ac:dyDescent="0.25">
      <c r="B9" s="282"/>
      <c r="C9" s="282"/>
      <c r="D9" s="274" t="s">
        <v>167</v>
      </c>
      <c r="E9" s="267" t="s">
        <v>174</v>
      </c>
      <c r="F9" s="269"/>
      <c r="G9" s="267" t="s">
        <v>243</v>
      </c>
      <c r="H9" s="268"/>
      <c r="I9" s="269"/>
      <c r="J9" s="5"/>
      <c r="K9" s="267" t="s">
        <v>244</v>
      </c>
      <c r="L9" s="268"/>
      <c r="M9" s="269"/>
      <c r="N9" s="267" t="s">
        <v>245</v>
      </c>
      <c r="O9" s="268"/>
      <c r="P9" s="269"/>
      <c r="Q9" s="274" t="s">
        <v>167</v>
      </c>
      <c r="R9" s="270" t="s">
        <v>174</v>
      </c>
      <c r="S9" s="268"/>
      <c r="T9" s="269"/>
      <c r="U9" s="267" t="s">
        <v>243</v>
      </c>
      <c r="V9" s="268"/>
      <c r="W9" s="269"/>
      <c r="X9" s="267" t="s">
        <v>244</v>
      </c>
      <c r="Y9" s="268"/>
      <c r="Z9" s="269"/>
      <c r="AA9" s="270" t="s">
        <v>245</v>
      </c>
      <c r="AB9" s="268"/>
      <c r="AC9" s="268"/>
      <c r="AD9" s="269"/>
      <c r="AE9" s="274" t="s">
        <v>167</v>
      </c>
      <c r="AF9" s="271" t="s">
        <v>174</v>
      </c>
      <c r="AG9" s="272"/>
      <c r="AH9" s="267" t="s">
        <v>243</v>
      </c>
      <c r="AI9" s="268"/>
      <c r="AJ9" s="269"/>
      <c r="AK9" s="267" t="s">
        <v>244</v>
      </c>
      <c r="AL9" s="268"/>
      <c r="AM9" s="269"/>
      <c r="AN9" s="271" t="s">
        <v>245</v>
      </c>
      <c r="AO9" s="273"/>
      <c r="AP9" s="272"/>
    </row>
    <row r="10" spans="1:43" ht="21" customHeight="1" x14ac:dyDescent="0.25">
      <c r="B10" s="282"/>
      <c r="C10" s="282"/>
      <c r="D10" s="282"/>
      <c r="E10" s="274" t="s">
        <v>239</v>
      </c>
      <c r="F10" s="274" t="s">
        <v>240</v>
      </c>
      <c r="G10" s="274" t="s">
        <v>167</v>
      </c>
      <c r="H10" s="274" t="s">
        <v>239</v>
      </c>
      <c r="I10" s="274" t="s">
        <v>240</v>
      </c>
      <c r="K10" s="274" t="s">
        <v>167</v>
      </c>
      <c r="L10" s="274" t="s">
        <v>239</v>
      </c>
      <c r="M10" s="274" t="s">
        <v>240</v>
      </c>
      <c r="N10" s="274" t="s">
        <v>167</v>
      </c>
      <c r="O10" s="274" t="s">
        <v>239</v>
      </c>
      <c r="P10" s="274" t="s">
        <v>240</v>
      </c>
      <c r="Q10" s="282"/>
      <c r="R10" s="274" t="s">
        <v>239</v>
      </c>
      <c r="S10" s="274" t="s">
        <v>240</v>
      </c>
      <c r="T10" s="274" t="s">
        <v>240</v>
      </c>
      <c r="U10" s="274" t="s">
        <v>167</v>
      </c>
      <c r="V10" s="274" t="s">
        <v>239</v>
      </c>
      <c r="W10" s="274" t="s">
        <v>240</v>
      </c>
      <c r="X10" s="274" t="s">
        <v>167</v>
      </c>
      <c r="Y10" s="274" t="s">
        <v>239</v>
      </c>
      <c r="Z10" s="274" t="s">
        <v>240</v>
      </c>
      <c r="AA10" s="274" t="s">
        <v>167</v>
      </c>
      <c r="AB10" s="274" t="s">
        <v>239</v>
      </c>
      <c r="AC10" s="274" t="s">
        <v>239</v>
      </c>
      <c r="AD10" s="274" t="s">
        <v>240</v>
      </c>
      <c r="AE10" s="282"/>
      <c r="AF10" s="274" t="s">
        <v>239</v>
      </c>
      <c r="AG10" s="274" t="s">
        <v>240</v>
      </c>
      <c r="AH10" s="274" t="s">
        <v>167</v>
      </c>
      <c r="AI10" s="274" t="s">
        <v>239</v>
      </c>
      <c r="AJ10" s="274" t="s">
        <v>240</v>
      </c>
      <c r="AK10" s="274" t="s">
        <v>167</v>
      </c>
      <c r="AL10" s="274" t="s">
        <v>239</v>
      </c>
      <c r="AM10" s="274" t="s">
        <v>240</v>
      </c>
      <c r="AN10" s="274" t="s">
        <v>167</v>
      </c>
      <c r="AO10" s="274" t="s">
        <v>239</v>
      </c>
      <c r="AP10" s="274" t="s">
        <v>240</v>
      </c>
    </row>
    <row r="11" spans="1:43" x14ac:dyDescent="0.25">
      <c r="B11" s="275"/>
      <c r="C11" s="275"/>
      <c r="D11" s="275"/>
      <c r="E11" s="275"/>
      <c r="F11" s="275"/>
      <c r="G11" s="275"/>
      <c r="H11" s="275"/>
      <c r="I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5"/>
      <c r="AO11" s="275"/>
      <c r="AP11" s="275"/>
    </row>
    <row r="12" spans="1:43" s="49" customFormat="1" ht="10.199999999999999" x14ac:dyDescent="0.3">
      <c r="B12" s="3" t="s">
        <v>8</v>
      </c>
      <c r="C12" s="3" t="s">
        <v>9</v>
      </c>
      <c r="D12" s="3" t="s">
        <v>10</v>
      </c>
      <c r="E12" s="3" t="s">
        <v>11</v>
      </c>
      <c r="F12" s="3" t="s">
        <v>33</v>
      </c>
      <c r="G12" s="3" t="s">
        <v>66</v>
      </c>
      <c r="H12" s="3" t="s">
        <v>67</v>
      </c>
      <c r="I12" s="3" t="s">
        <v>69</v>
      </c>
      <c r="K12" s="3" t="s">
        <v>108</v>
      </c>
      <c r="L12" s="3" t="s">
        <v>110</v>
      </c>
      <c r="M12" s="3" t="s">
        <v>112</v>
      </c>
      <c r="N12" s="3" t="s">
        <v>114</v>
      </c>
      <c r="O12" s="3" t="s">
        <v>116</v>
      </c>
      <c r="P12" s="3" t="s">
        <v>118</v>
      </c>
      <c r="Q12" s="3" t="s">
        <v>120</v>
      </c>
      <c r="R12" s="3" t="s">
        <v>122</v>
      </c>
      <c r="T12" s="3" t="s">
        <v>124</v>
      </c>
      <c r="U12" s="3" t="s">
        <v>126</v>
      </c>
      <c r="V12" s="3" t="s">
        <v>128</v>
      </c>
      <c r="W12" s="3" t="s">
        <v>130</v>
      </c>
      <c r="X12" s="3" t="s">
        <v>132</v>
      </c>
      <c r="Y12" s="3" t="s">
        <v>169</v>
      </c>
      <c r="Z12" s="3" t="s">
        <v>170</v>
      </c>
      <c r="AA12" s="3" t="s">
        <v>175</v>
      </c>
      <c r="AC12" s="3" t="s">
        <v>176</v>
      </c>
      <c r="AD12" s="3" t="s">
        <v>177</v>
      </c>
      <c r="AE12" s="3" t="s">
        <v>178</v>
      </c>
      <c r="AF12" s="3" t="s">
        <v>179</v>
      </c>
      <c r="AG12" s="3" t="s">
        <v>180</v>
      </c>
      <c r="AH12" s="3" t="s">
        <v>181</v>
      </c>
      <c r="AI12" s="3" t="s">
        <v>182</v>
      </c>
      <c r="AJ12" s="3" t="s">
        <v>183</v>
      </c>
      <c r="AK12" s="3" t="s">
        <v>184</v>
      </c>
      <c r="AL12" s="3" t="s">
        <v>185</v>
      </c>
      <c r="AM12" s="3" t="s">
        <v>186</v>
      </c>
      <c r="AN12" s="3" t="s">
        <v>187</v>
      </c>
      <c r="AO12" s="3" t="s">
        <v>188</v>
      </c>
      <c r="AP12" s="3" t="s">
        <v>189</v>
      </c>
    </row>
    <row r="13" spans="1:43" x14ac:dyDescent="0.25">
      <c r="B13" s="20"/>
      <c r="C13" s="13" t="s">
        <v>167</v>
      </c>
      <c r="D13" s="14">
        <f>D14+D15+D16+D17+D18</f>
        <v>33558523062</v>
      </c>
      <c r="E13" s="14">
        <f t="shared" ref="E13:AD13" si="0">E14+E15+E16+E17+E18</f>
        <v>15875091393</v>
      </c>
      <c r="F13" s="14">
        <f t="shared" si="0"/>
        <v>15182760669</v>
      </c>
      <c r="G13" s="14">
        <f t="shared" si="0"/>
        <v>10673829245</v>
      </c>
      <c r="H13" s="14">
        <f t="shared" si="0"/>
        <v>5267393835</v>
      </c>
      <c r="I13" s="14">
        <f t="shared" si="0"/>
        <v>7907106410</v>
      </c>
      <c r="J13" s="14">
        <f t="shared" si="0"/>
        <v>0</v>
      </c>
      <c r="K13" s="14">
        <f t="shared" si="0"/>
        <v>1149178644</v>
      </c>
      <c r="L13" s="14">
        <f t="shared" si="0"/>
        <v>797024644</v>
      </c>
      <c r="M13" s="14">
        <f t="shared" si="0"/>
        <v>352154000</v>
      </c>
      <c r="N13" s="14">
        <f t="shared" si="0"/>
        <v>19234844173</v>
      </c>
      <c r="O13" s="14">
        <f t="shared" si="0"/>
        <v>9810672914</v>
      </c>
      <c r="P13" s="14">
        <f t="shared" si="0"/>
        <v>9424171259</v>
      </c>
      <c r="Q13" s="14">
        <f t="shared" si="0"/>
        <v>24056928898</v>
      </c>
      <c r="R13" s="14">
        <f t="shared" si="0"/>
        <v>14163061541</v>
      </c>
      <c r="S13" s="14">
        <f t="shared" si="0"/>
        <v>0</v>
      </c>
      <c r="T13" s="14">
        <f t="shared" si="0"/>
        <v>9893867357</v>
      </c>
      <c r="U13" s="14">
        <f t="shared" si="0"/>
        <v>8318594965</v>
      </c>
      <c r="V13" s="14">
        <f t="shared" si="0"/>
        <v>4274791293</v>
      </c>
      <c r="W13" s="14">
        <f t="shared" si="0"/>
        <v>4043803672</v>
      </c>
      <c r="X13" s="14">
        <f t="shared" si="0"/>
        <v>734602817</v>
      </c>
      <c r="Y13" s="14">
        <f t="shared" si="0"/>
        <v>699602817</v>
      </c>
      <c r="Z13" s="14">
        <f t="shared" si="0"/>
        <v>35000000</v>
      </c>
      <c r="AA13" s="14">
        <f t="shared" si="0"/>
        <v>15003731116</v>
      </c>
      <c r="AB13" s="14">
        <f t="shared" si="0"/>
        <v>0</v>
      </c>
      <c r="AC13" s="14">
        <f t="shared" si="0"/>
        <v>9188667431</v>
      </c>
      <c r="AD13" s="14">
        <f t="shared" si="0"/>
        <v>5815063685</v>
      </c>
      <c r="AE13" s="50">
        <f t="shared" ref="AE13:AE18" si="1">Q13/D13</f>
        <v>0.71686494824442581</v>
      </c>
      <c r="AF13" s="50">
        <f>R13/E13</f>
        <v>0.89215622073489875</v>
      </c>
      <c r="AG13" s="50">
        <f t="shared" ref="AG13:AG17" si="2">T13/F13</f>
        <v>0.65165140732285887</v>
      </c>
      <c r="AH13" s="50">
        <f>T13/G13</f>
        <v>0.92692764048428433</v>
      </c>
      <c r="AI13" s="50">
        <f>V13/H13</f>
        <v>0.81155718119945741</v>
      </c>
      <c r="AJ13" s="50">
        <f t="shared" ref="AJ13:AJ18" si="3">W13/I13</f>
        <v>0.51141384247540433</v>
      </c>
      <c r="AK13" s="50">
        <f>X13/K13</f>
        <v>0.63924161907763399</v>
      </c>
      <c r="AL13" s="50">
        <f t="shared" ref="AL13:AN16" si="4">Y13/L13</f>
        <v>0.87776811202339688</v>
      </c>
      <c r="AM13" s="50">
        <f>Z13/M13</f>
        <v>9.9388335784912282E-2</v>
      </c>
      <c r="AN13" s="50">
        <f t="shared" si="4"/>
        <v>0.78002873228683478</v>
      </c>
      <c r="AO13" s="50">
        <f t="shared" ref="AO13:AP16" si="5">AC13/O13</f>
        <v>0.93659910095337218</v>
      </c>
      <c r="AP13" s="50">
        <f t="shared" si="5"/>
        <v>0.61703714047499569</v>
      </c>
    </row>
    <row r="14" spans="1:43" s="5" customFormat="1" ht="35.25" customHeight="1" x14ac:dyDescent="0.3">
      <c r="B14" s="3">
        <v>1</v>
      </c>
      <c r="C14" s="8" t="s">
        <v>194</v>
      </c>
      <c r="D14" s="2">
        <v>14163278883</v>
      </c>
      <c r="E14" s="2">
        <f t="shared" ref="E14:E18" si="6">H14+L14+O14</f>
        <v>4470000000</v>
      </c>
      <c r="F14" s="2">
        <v>9693278883</v>
      </c>
      <c r="G14" s="2">
        <v>6651326874</v>
      </c>
      <c r="H14" s="2">
        <v>3000000000</v>
      </c>
      <c r="I14" s="2">
        <v>3651326874</v>
      </c>
      <c r="J14" s="2">
        <v>0</v>
      </c>
      <c r="K14" s="2">
        <v>262000000</v>
      </c>
      <c r="L14" s="2">
        <v>0</v>
      </c>
      <c r="M14" s="2">
        <v>262000000</v>
      </c>
      <c r="N14" s="2">
        <v>7249952009</v>
      </c>
      <c r="O14" s="2">
        <v>1470000000</v>
      </c>
      <c r="P14" s="2">
        <v>5779952009</v>
      </c>
      <c r="Q14" s="2">
        <v>10230450615</v>
      </c>
      <c r="R14" s="2">
        <v>3746937245</v>
      </c>
      <c r="S14" s="2">
        <v>0</v>
      </c>
      <c r="T14" s="2">
        <v>6483513370</v>
      </c>
      <c r="U14" s="2">
        <v>5613598372</v>
      </c>
      <c r="V14" s="2">
        <v>2516189700</v>
      </c>
      <c r="W14" s="2">
        <v>3097408672</v>
      </c>
      <c r="X14" s="2">
        <v>25000000</v>
      </c>
      <c r="Y14" s="2">
        <v>0</v>
      </c>
      <c r="Z14" s="2">
        <v>25000000</v>
      </c>
      <c r="AA14" s="2">
        <v>4591852243</v>
      </c>
      <c r="AB14" s="2">
        <v>0</v>
      </c>
      <c r="AC14" s="2">
        <v>1230747545</v>
      </c>
      <c r="AD14" s="2">
        <v>3361104698</v>
      </c>
      <c r="AE14" s="51">
        <f>Q14/D14</f>
        <v>0.72232218962231109</v>
      </c>
      <c r="AF14" s="51">
        <f>R14/E14</f>
        <v>0.83824099440715882</v>
      </c>
      <c r="AG14" s="51">
        <f t="shared" si="2"/>
        <v>0.66886689718282399</v>
      </c>
      <c r="AH14" s="51">
        <f>T14/G14</f>
        <v>0.97476992077235269</v>
      </c>
      <c r="AI14" s="51">
        <f>V14/H14</f>
        <v>0.83872990000000003</v>
      </c>
      <c r="AJ14" s="51">
        <f t="shared" si="3"/>
        <v>0.8482967367440355</v>
      </c>
      <c r="AK14" s="51">
        <f>X14/K14</f>
        <v>9.5419847328244281E-2</v>
      </c>
      <c r="AL14" s="51"/>
      <c r="AM14" s="51">
        <f>Z14/M14</f>
        <v>9.5419847328244281E-2</v>
      </c>
      <c r="AN14" s="51">
        <f t="shared" si="4"/>
        <v>0.63336312258339533</v>
      </c>
      <c r="AO14" s="51">
        <f t="shared" si="5"/>
        <v>0.83724322789115646</v>
      </c>
      <c r="AP14" s="51">
        <f t="shared" si="5"/>
        <v>0.58151083136441317</v>
      </c>
      <c r="AQ14" s="2" t="e">
        <f>SUM(#REF!)</f>
        <v>#REF!</v>
      </c>
    </row>
    <row r="15" spans="1:43" s="6" customFormat="1" ht="35.25" customHeight="1" x14ac:dyDescent="0.25">
      <c r="B15" s="3">
        <v>2</v>
      </c>
      <c r="C15" s="46" t="s">
        <v>195</v>
      </c>
      <c r="D15" s="2">
        <v>4195214000</v>
      </c>
      <c r="E15" s="2">
        <f t="shared" si="6"/>
        <v>2640000000</v>
      </c>
      <c r="F15" s="2">
        <v>1555214000</v>
      </c>
      <c r="G15" s="2">
        <v>681050000</v>
      </c>
      <c r="H15" s="2">
        <v>0</v>
      </c>
      <c r="I15" s="2">
        <v>681050000</v>
      </c>
      <c r="J15" s="2">
        <v>0</v>
      </c>
      <c r="K15" s="2">
        <v>80154000</v>
      </c>
      <c r="L15" s="2">
        <v>0</v>
      </c>
      <c r="M15" s="2">
        <v>80154000</v>
      </c>
      <c r="N15" s="2">
        <v>3434010000</v>
      </c>
      <c r="O15" s="2">
        <v>2640000000</v>
      </c>
      <c r="P15" s="2">
        <v>794010000</v>
      </c>
      <c r="Q15" s="2">
        <v>3232283000</v>
      </c>
      <c r="R15" s="2">
        <v>2640000000</v>
      </c>
      <c r="S15" s="2">
        <v>0</v>
      </c>
      <c r="T15" s="2">
        <v>592283000</v>
      </c>
      <c r="U15" s="2">
        <v>59600000</v>
      </c>
      <c r="V15" s="2">
        <v>0</v>
      </c>
      <c r="W15" s="2">
        <v>59600000</v>
      </c>
      <c r="X15" s="2">
        <v>0</v>
      </c>
      <c r="Y15" s="2">
        <v>0</v>
      </c>
      <c r="Z15" s="2">
        <v>0</v>
      </c>
      <c r="AA15" s="2">
        <v>3172683000</v>
      </c>
      <c r="AB15" s="2">
        <v>0</v>
      </c>
      <c r="AC15" s="2">
        <v>2640000000</v>
      </c>
      <c r="AD15" s="2">
        <v>532683000</v>
      </c>
      <c r="AE15" s="51">
        <f>Q15/D15</f>
        <v>0.77046915842672148</v>
      </c>
      <c r="AF15" s="51">
        <f>R15/E15</f>
        <v>1</v>
      </c>
      <c r="AG15" s="51">
        <f t="shared" si="2"/>
        <v>0.38083697806218308</v>
      </c>
      <c r="AH15" s="51">
        <f>T15/G15</f>
        <v>0.86966155201527051</v>
      </c>
      <c r="AI15" s="51"/>
      <c r="AJ15" s="51">
        <f t="shared" si="3"/>
        <v>8.751193010792159E-2</v>
      </c>
      <c r="AK15" s="51">
        <f>X15/K15</f>
        <v>0</v>
      </c>
      <c r="AL15" s="51"/>
      <c r="AM15" s="51">
        <f>Z15/M15</f>
        <v>0</v>
      </c>
      <c r="AN15" s="51">
        <f t="shared" si="4"/>
        <v>0.92390033808870675</v>
      </c>
      <c r="AO15" s="51">
        <f t="shared" si="5"/>
        <v>1</v>
      </c>
      <c r="AP15" s="51">
        <f t="shared" si="5"/>
        <v>0.67087694109645979</v>
      </c>
      <c r="AQ15" s="1" t="e">
        <f>SUM(#REF!)</f>
        <v>#REF!</v>
      </c>
    </row>
    <row r="16" spans="1:43" s="5" customFormat="1" ht="35.25" customHeight="1" x14ac:dyDescent="0.3">
      <c r="B16" s="3">
        <v>3</v>
      </c>
      <c r="C16" s="8" t="s">
        <v>242</v>
      </c>
      <c r="D16" s="2">
        <f>E16+F16</f>
        <v>12293490429</v>
      </c>
      <c r="E16" s="2">
        <f>H16+L16+O16</f>
        <v>8765091393</v>
      </c>
      <c r="F16" s="2">
        <v>3528399036</v>
      </c>
      <c r="G16" s="2">
        <v>3341452371</v>
      </c>
      <c r="H16" s="2">
        <v>2267393835</v>
      </c>
      <c r="I16" s="2">
        <v>1074058536</v>
      </c>
      <c r="J16" s="2">
        <v>0</v>
      </c>
      <c r="K16" s="2">
        <f>L16</f>
        <v>797024644</v>
      </c>
      <c r="L16" s="2">
        <f>797421827-397183</f>
        <v>797024644</v>
      </c>
      <c r="M16" s="2">
        <v>0</v>
      </c>
      <c r="N16" s="2">
        <v>8155013414</v>
      </c>
      <c r="O16" s="2">
        <v>5700672914</v>
      </c>
      <c r="P16" s="2">
        <v>2454340500</v>
      </c>
      <c r="Q16" s="2">
        <v>10349181643</v>
      </c>
      <c r="R16" s="2">
        <v>7776124296</v>
      </c>
      <c r="S16" s="2">
        <v>0</v>
      </c>
      <c r="T16" s="2">
        <v>2573057347</v>
      </c>
      <c r="U16" s="2">
        <v>2645396593</v>
      </c>
      <c r="V16" s="2">
        <v>1758601593</v>
      </c>
      <c r="W16" s="2">
        <v>886795000</v>
      </c>
      <c r="X16" s="2">
        <v>699602817</v>
      </c>
      <c r="Y16" s="2">
        <v>699602817</v>
      </c>
      <c r="Z16" s="2">
        <v>0</v>
      </c>
      <c r="AA16" s="2">
        <v>7004182233</v>
      </c>
      <c r="AB16" s="2">
        <v>0</v>
      </c>
      <c r="AC16" s="2">
        <v>5317919886</v>
      </c>
      <c r="AD16" s="2">
        <v>1686262347</v>
      </c>
      <c r="AE16" s="51">
        <f t="shared" si="1"/>
        <v>0.84184241267936155</v>
      </c>
      <c r="AF16" s="51">
        <f>R16/E16</f>
        <v>0.88716979063221046</v>
      </c>
      <c r="AG16" s="51">
        <f t="shared" si="2"/>
        <v>0.7292421635839037</v>
      </c>
      <c r="AH16" s="51">
        <f>T16/G16</f>
        <v>0.77004160506108255</v>
      </c>
      <c r="AI16" s="51">
        <f>V16/H16</f>
        <v>0.77560482252965113</v>
      </c>
      <c r="AJ16" s="51">
        <f t="shared" si="3"/>
        <v>0.82564866837015671</v>
      </c>
      <c r="AK16" s="51">
        <f>X16/K16</f>
        <v>0.87776811202339688</v>
      </c>
      <c r="AL16" s="51">
        <f t="shared" si="4"/>
        <v>0.87776811202339688</v>
      </c>
      <c r="AM16" s="51"/>
      <c r="AN16" s="51">
        <f t="shared" si="4"/>
        <v>0.85888052875249388</v>
      </c>
      <c r="AO16" s="51">
        <f t="shared" si="5"/>
        <v>0.93285827238745522</v>
      </c>
      <c r="AP16" s="51">
        <f t="shared" si="5"/>
        <v>0.68705313993718475</v>
      </c>
      <c r="AQ16" s="2" t="e">
        <f>SUM(#REF!)</f>
        <v>#REF!</v>
      </c>
    </row>
    <row r="17" spans="2:42" s="5" customFormat="1" ht="35.25" customHeight="1" x14ac:dyDescent="0.3">
      <c r="B17" s="10">
        <v>4</v>
      </c>
      <c r="C17" s="11" t="s">
        <v>196</v>
      </c>
      <c r="D17" s="12">
        <v>405868750</v>
      </c>
      <c r="E17" s="2">
        <f t="shared" si="6"/>
        <v>0</v>
      </c>
      <c r="F17" s="12">
        <v>405868750</v>
      </c>
      <c r="G17" s="12">
        <v>0</v>
      </c>
      <c r="H17" s="12">
        <v>0</v>
      </c>
      <c r="I17" s="12">
        <v>0</v>
      </c>
      <c r="K17" s="12">
        <v>10000000</v>
      </c>
      <c r="L17" s="12">
        <v>0</v>
      </c>
      <c r="M17" s="12">
        <v>10000000</v>
      </c>
      <c r="N17" s="12">
        <v>395868750</v>
      </c>
      <c r="O17" s="12">
        <v>0</v>
      </c>
      <c r="P17" s="12">
        <v>395868750</v>
      </c>
      <c r="Q17" s="12">
        <v>245013640</v>
      </c>
      <c r="R17" s="12">
        <v>0</v>
      </c>
      <c r="T17" s="12">
        <v>245013640</v>
      </c>
      <c r="U17" s="12">
        <v>0</v>
      </c>
      <c r="V17" s="12">
        <v>0</v>
      </c>
      <c r="W17" s="12">
        <v>0</v>
      </c>
      <c r="X17" s="12">
        <v>10000000</v>
      </c>
      <c r="Y17" s="12">
        <v>0</v>
      </c>
      <c r="Z17" s="12">
        <v>10000000</v>
      </c>
      <c r="AA17" s="12">
        <v>235013640</v>
      </c>
      <c r="AC17" s="12">
        <v>0</v>
      </c>
      <c r="AD17" s="12">
        <v>235013640</v>
      </c>
      <c r="AE17" s="51">
        <f t="shared" si="1"/>
        <v>0.60367702613221641</v>
      </c>
      <c r="AF17" s="51"/>
      <c r="AG17" s="51">
        <f t="shared" si="2"/>
        <v>0.60367702613221641</v>
      </c>
      <c r="AH17" s="51"/>
      <c r="AI17" s="51"/>
      <c r="AJ17" s="51"/>
      <c r="AK17" s="51">
        <f>X17/K17</f>
        <v>1</v>
      </c>
      <c r="AL17" s="51"/>
      <c r="AM17" s="51">
        <f>Z17/M17</f>
        <v>1</v>
      </c>
      <c r="AN17" s="51">
        <f>AA17/N17</f>
        <v>0.59366555202955529</v>
      </c>
      <c r="AO17" s="51"/>
      <c r="AP17" s="51">
        <f>AD17/P17</f>
        <v>0.59366555202955529</v>
      </c>
    </row>
    <row r="18" spans="2:42" ht="35.25" customHeight="1" x14ac:dyDescent="0.25">
      <c r="B18" s="47">
        <v>5</v>
      </c>
      <c r="C18" s="52" t="s">
        <v>229</v>
      </c>
      <c r="D18" s="48">
        <f>I18</f>
        <v>2500671000</v>
      </c>
      <c r="E18" s="2">
        <f t="shared" si="6"/>
        <v>0</v>
      </c>
      <c r="F18" s="48"/>
      <c r="G18" s="48"/>
      <c r="H18" s="48"/>
      <c r="I18" s="48">
        <f>2500000000+671000</f>
        <v>2500671000</v>
      </c>
      <c r="J18" s="48"/>
      <c r="K18" s="48"/>
      <c r="L18" s="48"/>
      <c r="M18" s="48"/>
      <c r="N18" s="48"/>
      <c r="O18" s="48"/>
      <c r="P18" s="48"/>
      <c r="Q18" s="48"/>
      <c r="R18" s="48"/>
      <c r="S18" s="48"/>
      <c r="T18" s="48"/>
      <c r="U18" s="48"/>
      <c r="V18" s="48"/>
      <c r="W18" s="48"/>
      <c r="X18" s="48"/>
      <c r="Y18" s="48"/>
      <c r="Z18" s="48"/>
      <c r="AA18" s="48"/>
      <c r="AB18" s="48"/>
      <c r="AC18" s="48"/>
      <c r="AD18" s="48"/>
      <c r="AE18" s="51">
        <f t="shared" si="1"/>
        <v>0</v>
      </c>
      <c r="AF18" s="51"/>
      <c r="AG18" s="51"/>
      <c r="AH18" s="51"/>
      <c r="AI18" s="50"/>
      <c r="AJ18" s="50">
        <f t="shared" si="3"/>
        <v>0</v>
      </c>
      <c r="AK18" s="51"/>
      <c r="AL18" s="51"/>
      <c r="AM18" s="51"/>
      <c r="AN18" s="51"/>
      <c r="AO18" s="51"/>
      <c r="AP18" s="50"/>
    </row>
    <row r="19" spans="2:42" ht="36.75" customHeight="1" x14ac:dyDescent="0.25">
      <c r="B19" s="220"/>
      <c r="C19" s="221"/>
      <c r="D19" s="221"/>
      <c r="E19" s="221"/>
      <c r="F19" s="221"/>
      <c r="G19" s="221"/>
      <c r="H19" s="221"/>
      <c r="I19" s="221"/>
      <c r="S19" s="220"/>
      <c r="T19" s="221"/>
      <c r="U19" s="221"/>
      <c r="V19" s="221"/>
      <c r="W19" s="221"/>
      <c r="X19" s="221"/>
      <c r="Y19" s="221"/>
      <c r="Z19" s="221"/>
      <c r="AA19" s="221"/>
      <c r="AH19" s="220"/>
      <c r="AI19" s="221"/>
      <c r="AJ19" s="221"/>
      <c r="AK19" s="221"/>
      <c r="AL19" s="221"/>
      <c r="AM19" s="221"/>
      <c r="AN19" s="221"/>
      <c r="AO19" s="221"/>
      <c r="AP19" s="221"/>
    </row>
    <row r="20" spans="2:42" ht="20.399999999999999" customHeight="1" x14ac:dyDescent="0.25">
      <c r="I20" s="4">
        <v>397183</v>
      </c>
    </row>
    <row r="21" spans="2:42" x14ac:dyDescent="0.25">
      <c r="I21" s="4">
        <v>671000</v>
      </c>
    </row>
    <row r="22" spans="2:42" x14ac:dyDescent="0.25">
      <c r="I22" s="4">
        <f>I20-I21</f>
        <v>-273817</v>
      </c>
    </row>
  </sheetData>
  <mergeCells count="63">
    <mergeCell ref="AM10:AM11"/>
    <mergeCell ref="AN10:AN11"/>
    <mergeCell ref="AO10:AO11"/>
    <mergeCell ref="AP10:AP11"/>
    <mergeCell ref="A5:AP5"/>
    <mergeCell ref="AK10:AK11"/>
    <mergeCell ref="AE9:AE11"/>
    <mergeCell ref="AF10:AF11"/>
    <mergeCell ref="AG10:AG11"/>
    <mergeCell ref="AL10:AL11"/>
    <mergeCell ref="AC10:AC11"/>
    <mergeCell ref="AD10:AD11"/>
    <mergeCell ref="AH10:AH11"/>
    <mergeCell ref="AI10:AI11"/>
    <mergeCell ref="AJ10:AJ11"/>
    <mergeCell ref="X10:X11"/>
    <mergeCell ref="AB10:AB11"/>
    <mergeCell ref="S10:S11"/>
    <mergeCell ref="T10:T11"/>
    <mergeCell ref="U10:U11"/>
    <mergeCell ref="V10:V11"/>
    <mergeCell ref="W10:W11"/>
    <mergeCell ref="Q9:Q11"/>
    <mergeCell ref="R10:R11"/>
    <mergeCell ref="Y10:Y11"/>
    <mergeCell ref="Z10:Z11"/>
    <mergeCell ref="AA10:AA11"/>
    <mergeCell ref="F10:F11"/>
    <mergeCell ref="D9:D11"/>
    <mergeCell ref="C8:C11"/>
    <mergeCell ref="B8:B11"/>
    <mergeCell ref="H10:H11"/>
    <mergeCell ref="D8:P8"/>
    <mergeCell ref="I10:I11"/>
    <mergeCell ref="G10:G11"/>
    <mergeCell ref="K10:K11"/>
    <mergeCell ref="L10:L11"/>
    <mergeCell ref="M10:M11"/>
    <mergeCell ref="N10:N11"/>
    <mergeCell ref="O10:O11"/>
    <mergeCell ref="P10:P11"/>
    <mergeCell ref="Q8:AD8"/>
    <mergeCell ref="AE8:AP8"/>
    <mergeCell ref="B1:F1"/>
    <mergeCell ref="AH1:AP2"/>
    <mergeCell ref="B4:AP4"/>
    <mergeCell ref="B6:AP6"/>
    <mergeCell ref="B19:I19"/>
    <mergeCell ref="S19:AA19"/>
    <mergeCell ref="AH19:AP19"/>
    <mergeCell ref="X9:Z9"/>
    <mergeCell ref="AA9:AD9"/>
    <mergeCell ref="AF9:AG9"/>
    <mergeCell ref="AH9:AJ9"/>
    <mergeCell ref="AK9:AM9"/>
    <mergeCell ref="AN9:AP9"/>
    <mergeCell ref="E9:F9"/>
    <mergeCell ref="G9:I9"/>
    <mergeCell ref="K9:M9"/>
    <mergeCell ref="N9:P9"/>
    <mergeCell ref="R9:T9"/>
    <mergeCell ref="U9:W9"/>
    <mergeCell ref="E10:E11"/>
  </mergeCells>
  <pageMargins left="0.2" right="0.2" top="0.25" bottom="0.25" header="0.3" footer="0.3"/>
  <pageSetup paperSize="9" scale="4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16"/>
  <sheetViews>
    <sheetView topLeftCell="K1" workbookViewId="0">
      <pane ySplit="10" topLeftCell="A105" activePane="bottomLeft" state="frozen"/>
      <selection pane="bottomLeft" activeCell="M112" sqref="M112:X112"/>
    </sheetView>
  </sheetViews>
  <sheetFormatPr defaultRowHeight="13.8" x14ac:dyDescent="0.3"/>
  <cols>
    <col min="1" max="1" width="6.109375" style="62" customWidth="1"/>
    <col min="2" max="2" width="49.88671875" style="5" customWidth="1"/>
    <col min="3" max="3" width="7.44140625" style="62" customWidth="1"/>
    <col min="4" max="4" width="9.109375" style="5" customWidth="1"/>
    <col min="5" max="5" width="14.44140625" style="63" customWidth="1"/>
    <col min="6" max="6" width="12.6640625" style="63" customWidth="1"/>
    <col min="7" max="7" width="12.44140625" style="63" customWidth="1"/>
    <col min="8" max="8" width="17.109375" style="63" customWidth="1"/>
    <col min="9" max="9" width="13.33203125" style="63" customWidth="1"/>
    <col min="10" max="10" width="14.44140625" style="63" customWidth="1"/>
    <col min="11" max="11" width="14.109375" style="63" customWidth="1"/>
    <col min="12" max="12" width="9.6640625" style="63" customWidth="1"/>
    <col min="13" max="13" width="16" style="63" customWidth="1"/>
    <col min="14" max="14" width="14.33203125" style="63" customWidth="1"/>
    <col min="15" max="15" width="14.88671875" style="63" customWidth="1"/>
    <col min="16" max="16" width="14.44140625" style="63" customWidth="1"/>
    <col min="17" max="17" width="16" style="63" customWidth="1"/>
    <col min="18" max="18" width="14.5546875" style="63" bestFit="1" customWidth="1"/>
    <col min="19" max="19" width="14.109375" style="63" customWidth="1"/>
    <col min="20" max="21" width="14.5546875" style="63" customWidth="1"/>
    <col min="22" max="22" width="14.6640625" style="63" customWidth="1"/>
    <col min="23" max="23" width="12.6640625" style="63" customWidth="1"/>
    <col min="24" max="24" width="14.5546875" style="63" customWidth="1"/>
    <col min="25" max="256" width="9.109375" style="5"/>
    <col min="257" max="257" width="6.109375" style="5" customWidth="1"/>
    <col min="258" max="258" width="49.88671875" style="5" customWidth="1"/>
    <col min="259" max="259" width="8.5546875" style="5" customWidth="1"/>
    <col min="260" max="260" width="10.6640625" style="5" customWidth="1"/>
    <col min="261" max="261" width="14.44140625" style="5" customWidth="1"/>
    <col min="262" max="262" width="12.6640625" style="5" customWidth="1"/>
    <col min="263" max="263" width="12.44140625" style="5" customWidth="1"/>
    <col min="264" max="264" width="17.109375" style="5" customWidth="1"/>
    <col min="265" max="265" width="13.33203125" style="5" customWidth="1"/>
    <col min="266" max="266" width="14.44140625" style="5" customWidth="1"/>
    <col min="267" max="267" width="14.109375" style="5" customWidth="1"/>
    <col min="268" max="268" width="9.6640625" style="5" customWidth="1"/>
    <col min="269" max="269" width="16" style="5" customWidth="1"/>
    <col min="270" max="270" width="14.33203125" style="5" customWidth="1"/>
    <col min="271" max="271" width="16.33203125" style="5" customWidth="1"/>
    <col min="272" max="272" width="14.44140625" style="5" customWidth="1"/>
    <col min="273" max="273" width="16" style="5" customWidth="1"/>
    <col min="274" max="274" width="14.5546875" style="5" bestFit="1" customWidth="1"/>
    <col min="275" max="275" width="14.109375" style="5" customWidth="1"/>
    <col min="276" max="277" width="14.5546875" style="5" customWidth="1"/>
    <col min="278" max="278" width="14.6640625" style="5" customWidth="1"/>
    <col min="279" max="279" width="12.6640625" style="5" customWidth="1"/>
    <col min="280" max="280" width="14.5546875" style="5" customWidth="1"/>
    <col min="281" max="512" width="9.109375" style="5"/>
    <col min="513" max="513" width="6.109375" style="5" customWidth="1"/>
    <col min="514" max="514" width="49.88671875" style="5" customWidth="1"/>
    <col min="515" max="515" width="8.5546875" style="5" customWidth="1"/>
    <col min="516" max="516" width="10.6640625" style="5" customWidth="1"/>
    <col min="517" max="517" width="14.44140625" style="5" customWidth="1"/>
    <col min="518" max="518" width="12.6640625" style="5" customWidth="1"/>
    <col min="519" max="519" width="12.44140625" style="5" customWidth="1"/>
    <col min="520" max="520" width="17.109375" style="5" customWidth="1"/>
    <col min="521" max="521" width="13.33203125" style="5" customWidth="1"/>
    <col min="522" max="522" width="14.44140625" style="5" customWidth="1"/>
    <col min="523" max="523" width="14.109375" style="5" customWidth="1"/>
    <col min="524" max="524" width="9.6640625" style="5" customWidth="1"/>
    <col min="525" max="525" width="16" style="5" customWidth="1"/>
    <col min="526" max="526" width="14.33203125" style="5" customWidth="1"/>
    <col min="527" max="527" width="16.33203125" style="5" customWidth="1"/>
    <col min="528" max="528" width="14.44140625" style="5" customWidth="1"/>
    <col min="529" max="529" width="16" style="5" customWidth="1"/>
    <col min="530" max="530" width="14.5546875" style="5" bestFit="1" customWidth="1"/>
    <col min="531" max="531" width="14.109375" style="5" customWidth="1"/>
    <col min="532" max="533" width="14.5546875" style="5" customWidth="1"/>
    <col min="534" max="534" width="14.6640625" style="5" customWidth="1"/>
    <col min="535" max="535" width="12.6640625" style="5" customWidth="1"/>
    <col min="536" max="536" width="14.5546875" style="5" customWidth="1"/>
    <col min="537" max="768" width="9.109375" style="5"/>
    <col min="769" max="769" width="6.109375" style="5" customWidth="1"/>
    <col min="770" max="770" width="49.88671875" style="5" customWidth="1"/>
    <col min="771" max="771" width="8.5546875" style="5" customWidth="1"/>
    <col min="772" max="772" width="10.6640625" style="5" customWidth="1"/>
    <col min="773" max="773" width="14.44140625" style="5" customWidth="1"/>
    <col min="774" max="774" width="12.6640625" style="5" customWidth="1"/>
    <col min="775" max="775" width="12.44140625" style="5" customWidth="1"/>
    <col min="776" max="776" width="17.109375" style="5" customWidth="1"/>
    <col min="777" max="777" width="13.33203125" style="5" customWidth="1"/>
    <col min="778" max="778" width="14.44140625" style="5" customWidth="1"/>
    <col min="779" max="779" width="14.109375" style="5" customWidth="1"/>
    <col min="780" max="780" width="9.6640625" style="5" customWidth="1"/>
    <col min="781" max="781" width="16" style="5" customWidth="1"/>
    <col min="782" max="782" width="14.33203125" style="5" customWidth="1"/>
    <col min="783" max="783" width="16.33203125" style="5" customWidth="1"/>
    <col min="784" max="784" width="14.44140625" style="5" customWidth="1"/>
    <col min="785" max="785" width="16" style="5" customWidth="1"/>
    <col min="786" max="786" width="14.5546875" style="5" bestFit="1" customWidth="1"/>
    <col min="787" max="787" width="14.109375" style="5" customWidth="1"/>
    <col min="788" max="789" width="14.5546875" style="5" customWidth="1"/>
    <col min="790" max="790" width="14.6640625" style="5" customWidth="1"/>
    <col min="791" max="791" width="12.6640625" style="5" customWidth="1"/>
    <col min="792" max="792" width="14.5546875" style="5" customWidth="1"/>
    <col min="793" max="1024" width="9.109375" style="5"/>
    <col min="1025" max="1025" width="6.109375" style="5" customWidth="1"/>
    <col min="1026" max="1026" width="49.88671875" style="5" customWidth="1"/>
    <col min="1027" max="1027" width="8.5546875" style="5" customWidth="1"/>
    <col min="1028" max="1028" width="10.6640625" style="5" customWidth="1"/>
    <col min="1029" max="1029" width="14.44140625" style="5" customWidth="1"/>
    <col min="1030" max="1030" width="12.6640625" style="5" customWidth="1"/>
    <col min="1031" max="1031" width="12.44140625" style="5" customWidth="1"/>
    <col min="1032" max="1032" width="17.109375" style="5" customWidth="1"/>
    <col min="1033" max="1033" width="13.33203125" style="5" customWidth="1"/>
    <col min="1034" max="1034" width="14.44140625" style="5" customWidth="1"/>
    <col min="1035" max="1035" width="14.109375" style="5" customWidth="1"/>
    <col min="1036" max="1036" width="9.6640625" style="5" customWidth="1"/>
    <col min="1037" max="1037" width="16" style="5" customWidth="1"/>
    <col min="1038" max="1038" width="14.33203125" style="5" customWidth="1"/>
    <col min="1039" max="1039" width="16.33203125" style="5" customWidth="1"/>
    <col min="1040" max="1040" width="14.44140625" style="5" customWidth="1"/>
    <col min="1041" max="1041" width="16" style="5" customWidth="1"/>
    <col min="1042" max="1042" width="14.5546875" style="5" bestFit="1" customWidth="1"/>
    <col min="1043" max="1043" width="14.109375" style="5" customWidth="1"/>
    <col min="1044" max="1045" width="14.5546875" style="5" customWidth="1"/>
    <col min="1046" max="1046" width="14.6640625" style="5" customWidth="1"/>
    <col min="1047" max="1047" width="12.6640625" style="5" customWidth="1"/>
    <col min="1048" max="1048" width="14.5546875" style="5" customWidth="1"/>
    <col min="1049" max="1280" width="9.109375" style="5"/>
    <col min="1281" max="1281" width="6.109375" style="5" customWidth="1"/>
    <col min="1282" max="1282" width="49.88671875" style="5" customWidth="1"/>
    <col min="1283" max="1283" width="8.5546875" style="5" customWidth="1"/>
    <col min="1284" max="1284" width="10.6640625" style="5" customWidth="1"/>
    <col min="1285" max="1285" width="14.44140625" style="5" customWidth="1"/>
    <col min="1286" max="1286" width="12.6640625" style="5" customWidth="1"/>
    <col min="1287" max="1287" width="12.44140625" style="5" customWidth="1"/>
    <col min="1288" max="1288" width="17.109375" style="5" customWidth="1"/>
    <col min="1289" max="1289" width="13.33203125" style="5" customWidth="1"/>
    <col min="1290" max="1290" width="14.44140625" style="5" customWidth="1"/>
    <col min="1291" max="1291" width="14.109375" style="5" customWidth="1"/>
    <col min="1292" max="1292" width="9.6640625" style="5" customWidth="1"/>
    <col min="1293" max="1293" width="16" style="5" customWidth="1"/>
    <col min="1294" max="1294" width="14.33203125" style="5" customWidth="1"/>
    <col min="1295" max="1295" width="16.33203125" style="5" customWidth="1"/>
    <col min="1296" max="1296" width="14.44140625" style="5" customWidth="1"/>
    <col min="1297" max="1297" width="16" style="5" customWidth="1"/>
    <col min="1298" max="1298" width="14.5546875" style="5" bestFit="1" customWidth="1"/>
    <col min="1299" max="1299" width="14.109375" style="5" customWidth="1"/>
    <col min="1300" max="1301" width="14.5546875" style="5" customWidth="1"/>
    <col min="1302" max="1302" width="14.6640625" style="5" customWidth="1"/>
    <col min="1303" max="1303" width="12.6640625" style="5" customWidth="1"/>
    <col min="1304" max="1304" width="14.5546875" style="5" customWidth="1"/>
    <col min="1305" max="1536" width="9.109375" style="5"/>
    <col min="1537" max="1537" width="6.109375" style="5" customWidth="1"/>
    <col min="1538" max="1538" width="49.88671875" style="5" customWidth="1"/>
    <col min="1539" max="1539" width="8.5546875" style="5" customWidth="1"/>
    <col min="1540" max="1540" width="10.6640625" style="5" customWidth="1"/>
    <col min="1541" max="1541" width="14.44140625" style="5" customWidth="1"/>
    <col min="1542" max="1542" width="12.6640625" style="5" customWidth="1"/>
    <col min="1543" max="1543" width="12.44140625" style="5" customWidth="1"/>
    <col min="1544" max="1544" width="17.109375" style="5" customWidth="1"/>
    <col min="1545" max="1545" width="13.33203125" style="5" customWidth="1"/>
    <col min="1546" max="1546" width="14.44140625" style="5" customWidth="1"/>
    <col min="1547" max="1547" width="14.109375" style="5" customWidth="1"/>
    <col min="1548" max="1548" width="9.6640625" style="5" customWidth="1"/>
    <col min="1549" max="1549" width="16" style="5" customWidth="1"/>
    <col min="1550" max="1550" width="14.33203125" style="5" customWidth="1"/>
    <col min="1551" max="1551" width="16.33203125" style="5" customWidth="1"/>
    <col min="1552" max="1552" width="14.44140625" style="5" customWidth="1"/>
    <col min="1553" max="1553" width="16" style="5" customWidth="1"/>
    <col min="1554" max="1554" width="14.5546875" style="5" bestFit="1" customWidth="1"/>
    <col min="1555" max="1555" width="14.109375" style="5" customWidth="1"/>
    <col min="1556" max="1557" width="14.5546875" style="5" customWidth="1"/>
    <col min="1558" max="1558" width="14.6640625" style="5" customWidth="1"/>
    <col min="1559" max="1559" width="12.6640625" style="5" customWidth="1"/>
    <col min="1560" max="1560" width="14.5546875" style="5" customWidth="1"/>
    <col min="1561" max="1792" width="9.109375" style="5"/>
    <col min="1793" max="1793" width="6.109375" style="5" customWidth="1"/>
    <col min="1794" max="1794" width="49.88671875" style="5" customWidth="1"/>
    <col min="1795" max="1795" width="8.5546875" style="5" customWidth="1"/>
    <col min="1796" max="1796" width="10.6640625" style="5" customWidth="1"/>
    <col min="1797" max="1797" width="14.44140625" style="5" customWidth="1"/>
    <col min="1798" max="1798" width="12.6640625" style="5" customWidth="1"/>
    <col min="1799" max="1799" width="12.44140625" style="5" customWidth="1"/>
    <col min="1800" max="1800" width="17.109375" style="5" customWidth="1"/>
    <col min="1801" max="1801" width="13.33203125" style="5" customWidth="1"/>
    <col min="1802" max="1802" width="14.44140625" style="5" customWidth="1"/>
    <col min="1803" max="1803" width="14.109375" style="5" customWidth="1"/>
    <col min="1804" max="1804" width="9.6640625" style="5" customWidth="1"/>
    <col min="1805" max="1805" width="16" style="5" customWidth="1"/>
    <col min="1806" max="1806" width="14.33203125" style="5" customWidth="1"/>
    <col min="1807" max="1807" width="16.33203125" style="5" customWidth="1"/>
    <col min="1808" max="1808" width="14.44140625" style="5" customWidth="1"/>
    <col min="1809" max="1809" width="16" style="5" customWidth="1"/>
    <col min="1810" max="1810" width="14.5546875" style="5" bestFit="1" customWidth="1"/>
    <col min="1811" max="1811" width="14.109375" style="5" customWidth="1"/>
    <col min="1812" max="1813" width="14.5546875" style="5" customWidth="1"/>
    <col min="1814" max="1814" width="14.6640625" style="5" customWidth="1"/>
    <col min="1815" max="1815" width="12.6640625" style="5" customWidth="1"/>
    <col min="1816" max="1816" width="14.5546875" style="5" customWidth="1"/>
    <col min="1817" max="2048" width="9.109375" style="5"/>
    <col min="2049" max="2049" width="6.109375" style="5" customWidth="1"/>
    <col min="2050" max="2050" width="49.88671875" style="5" customWidth="1"/>
    <col min="2051" max="2051" width="8.5546875" style="5" customWidth="1"/>
    <col min="2052" max="2052" width="10.6640625" style="5" customWidth="1"/>
    <col min="2053" max="2053" width="14.44140625" style="5" customWidth="1"/>
    <col min="2054" max="2054" width="12.6640625" style="5" customWidth="1"/>
    <col min="2055" max="2055" width="12.44140625" style="5" customWidth="1"/>
    <col min="2056" max="2056" width="17.109375" style="5" customWidth="1"/>
    <col min="2057" max="2057" width="13.33203125" style="5" customWidth="1"/>
    <col min="2058" max="2058" width="14.44140625" style="5" customWidth="1"/>
    <col min="2059" max="2059" width="14.109375" style="5" customWidth="1"/>
    <col min="2060" max="2060" width="9.6640625" style="5" customWidth="1"/>
    <col min="2061" max="2061" width="16" style="5" customWidth="1"/>
    <col min="2062" max="2062" width="14.33203125" style="5" customWidth="1"/>
    <col min="2063" max="2063" width="16.33203125" style="5" customWidth="1"/>
    <col min="2064" max="2064" width="14.44140625" style="5" customWidth="1"/>
    <col min="2065" max="2065" width="16" style="5" customWidth="1"/>
    <col min="2066" max="2066" width="14.5546875" style="5" bestFit="1" customWidth="1"/>
    <col min="2067" max="2067" width="14.109375" style="5" customWidth="1"/>
    <col min="2068" max="2069" width="14.5546875" style="5" customWidth="1"/>
    <col min="2070" max="2070" width="14.6640625" style="5" customWidth="1"/>
    <col min="2071" max="2071" width="12.6640625" style="5" customWidth="1"/>
    <col min="2072" max="2072" width="14.5546875" style="5" customWidth="1"/>
    <col min="2073" max="2304" width="9.109375" style="5"/>
    <col min="2305" max="2305" width="6.109375" style="5" customWidth="1"/>
    <col min="2306" max="2306" width="49.88671875" style="5" customWidth="1"/>
    <col min="2307" max="2307" width="8.5546875" style="5" customWidth="1"/>
    <col min="2308" max="2308" width="10.6640625" style="5" customWidth="1"/>
    <col min="2309" max="2309" width="14.44140625" style="5" customWidth="1"/>
    <col min="2310" max="2310" width="12.6640625" style="5" customWidth="1"/>
    <col min="2311" max="2311" width="12.44140625" style="5" customWidth="1"/>
    <col min="2312" max="2312" width="17.109375" style="5" customWidth="1"/>
    <col min="2313" max="2313" width="13.33203125" style="5" customWidth="1"/>
    <col min="2314" max="2314" width="14.44140625" style="5" customWidth="1"/>
    <col min="2315" max="2315" width="14.109375" style="5" customWidth="1"/>
    <col min="2316" max="2316" width="9.6640625" style="5" customWidth="1"/>
    <col min="2317" max="2317" width="16" style="5" customWidth="1"/>
    <col min="2318" max="2318" width="14.33203125" style="5" customWidth="1"/>
    <col min="2319" max="2319" width="16.33203125" style="5" customWidth="1"/>
    <col min="2320" max="2320" width="14.44140625" style="5" customWidth="1"/>
    <col min="2321" max="2321" width="16" style="5" customWidth="1"/>
    <col min="2322" max="2322" width="14.5546875" style="5" bestFit="1" customWidth="1"/>
    <col min="2323" max="2323" width="14.109375" style="5" customWidth="1"/>
    <col min="2324" max="2325" width="14.5546875" style="5" customWidth="1"/>
    <col min="2326" max="2326" width="14.6640625" style="5" customWidth="1"/>
    <col min="2327" max="2327" width="12.6640625" style="5" customWidth="1"/>
    <col min="2328" max="2328" width="14.5546875" style="5" customWidth="1"/>
    <col min="2329" max="2560" width="9.109375" style="5"/>
    <col min="2561" max="2561" width="6.109375" style="5" customWidth="1"/>
    <col min="2562" max="2562" width="49.88671875" style="5" customWidth="1"/>
    <col min="2563" max="2563" width="8.5546875" style="5" customWidth="1"/>
    <col min="2564" max="2564" width="10.6640625" style="5" customWidth="1"/>
    <col min="2565" max="2565" width="14.44140625" style="5" customWidth="1"/>
    <col min="2566" max="2566" width="12.6640625" style="5" customWidth="1"/>
    <col min="2567" max="2567" width="12.44140625" style="5" customWidth="1"/>
    <col min="2568" max="2568" width="17.109375" style="5" customWidth="1"/>
    <col min="2569" max="2569" width="13.33203125" style="5" customWidth="1"/>
    <col min="2570" max="2570" width="14.44140625" style="5" customWidth="1"/>
    <col min="2571" max="2571" width="14.109375" style="5" customWidth="1"/>
    <col min="2572" max="2572" width="9.6640625" style="5" customWidth="1"/>
    <col min="2573" max="2573" width="16" style="5" customWidth="1"/>
    <col min="2574" max="2574" width="14.33203125" style="5" customWidth="1"/>
    <col min="2575" max="2575" width="16.33203125" style="5" customWidth="1"/>
    <col min="2576" max="2576" width="14.44140625" style="5" customWidth="1"/>
    <col min="2577" max="2577" width="16" style="5" customWidth="1"/>
    <col min="2578" max="2578" width="14.5546875" style="5" bestFit="1" customWidth="1"/>
    <col min="2579" max="2579" width="14.109375" style="5" customWidth="1"/>
    <col min="2580" max="2581" width="14.5546875" style="5" customWidth="1"/>
    <col min="2582" max="2582" width="14.6640625" style="5" customWidth="1"/>
    <col min="2583" max="2583" width="12.6640625" style="5" customWidth="1"/>
    <col min="2584" max="2584" width="14.5546875" style="5" customWidth="1"/>
    <col min="2585" max="2816" width="9.109375" style="5"/>
    <col min="2817" max="2817" width="6.109375" style="5" customWidth="1"/>
    <col min="2818" max="2818" width="49.88671875" style="5" customWidth="1"/>
    <col min="2819" max="2819" width="8.5546875" style="5" customWidth="1"/>
    <col min="2820" max="2820" width="10.6640625" style="5" customWidth="1"/>
    <col min="2821" max="2821" width="14.44140625" style="5" customWidth="1"/>
    <col min="2822" max="2822" width="12.6640625" style="5" customWidth="1"/>
    <col min="2823" max="2823" width="12.44140625" style="5" customWidth="1"/>
    <col min="2824" max="2824" width="17.109375" style="5" customWidth="1"/>
    <col min="2825" max="2825" width="13.33203125" style="5" customWidth="1"/>
    <col min="2826" max="2826" width="14.44140625" style="5" customWidth="1"/>
    <col min="2827" max="2827" width="14.109375" style="5" customWidth="1"/>
    <col min="2828" max="2828" width="9.6640625" style="5" customWidth="1"/>
    <col min="2829" max="2829" width="16" style="5" customWidth="1"/>
    <col min="2830" max="2830" width="14.33203125" style="5" customWidth="1"/>
    <col min="2831" max="2831" width="16.33203125" style="5" customWidth="1"/>
    <col min="2832" max="2832" width="14.44140625" style="5" customWidth="1"/>
    <col min="2833" max="2833" width="16" style="5" customWidth="1"/>
    <col min="2834" max="2834" width="14.5546875" style="5" bestFit="1" customWidth="1"/>
    <col min="2835" max="2835" width="14.109375" style="5" customWidth="1"/>
    <col min="2836" max="2837" width="14.5546875" style="5" customWidth="1"/>
    <col min="2838" max="2838" width="14.6640625" style="5" customWidth="1"/>
    <col min="2839" max="2839" width="12.6640625" style="5" customWidth="1"/>
    <col min="2840" max="2840" width="14.5546875" style="5" customWidth="1"/>
    <col min="2841" max="3072" width="9.109375" style="5"/>
    <col min="3073" max="3073" width="6.109375" style="5" customWidth="1"/>
    <col min="3074" max="3074" width="49.88671875" style="5" customWidth="1"/>
    <col min="3075" max="3075" width="8.5546875" style="5" customWidth="1"/>
    <col min="3076" max="3076" width="10.6640625" style="5" customWidth="1"/>
    <col min="3077" max="3077" width="14.44140625" style="5" customWidth="1"/>
    <col min="3078" max="3078" width="12.6640625" style="5" customWidth="1"/>
    <col min="3079" max="3079" width="12.44140625" style="5" customWidth="1"/>
    <col min="3080" max="3080" width="17.109375" style="5" customWidth="1"/>
    <col min="3081" max="3081" width="13.33203125" style="5" customWidth="1"/>
    <col min="3082" max="3082" width="14.44140625" style="5" customWidth="1"/>
    <col min="3083" max="3083" width="14.109375" style="5" customWidth="1"/>
    <col min="3084" max="3084" width="9.6640625" style="5" customWidth="1"/>
    <col min="3085" max="3085" width="16" style="5" customWidth="1"/>
    <col min="3086" max="3086" width="14.33203125" style="5" customWidth="1"/>
    <col min="3087" max="3087" width="16.33203125" style="5" customWidth="1"/>
    <col min="3088" max="3088" width="14.44140625" style="5" customWidth="1"/>
    <col min="3089" max="3089" width="16" style="5" customWidth="1"/>
    <col min="3090" max="3090" width="14.5546875" style="5" bestFit="1" customWidth="1"/>
    <col min="3091" max="3091" width="14.109375" style="5" customWidth="1"/>
    <col min="3092" max="3093" width="14.5546875" style="5" customWidth="1"/>
    <col min="3094" max="3094" width="14.6640625" style="5" customWidth="1"/>
    <col min="3095" max="3095" width="12.6640625" style="5" customWidth="1"/>
    <col min="3096" max="3096" width="14.5546875" style="5" customWidth="1"/>
    <col min="3097" max="3328" width="9.109375" style="5"/>
    <col min="3329" max="3329" width="6.109375" style="5" customWidth="1"/>
    <col min="3330" max="3330" width="49.88671875" style="5" customWidth="1"/>
    <col min="3331" max="3331" width="8.5546875" style="5" customWidth="1"/>
    <col min="3332" max="3332" width="10.6640625" style="5" customWidth="1"/>
    <col min="3333" max="3333" width="14.44140625" style="5" customWidth="1"/>
    <col min="3334" max="3334" width="12.6640625" style="5" customWidth="1"/>
    <col min="3335" max="3335" width="12.44140625" style="5" customWidth="1"/>
    <col min="3336" max="3336" width="17.109375" style="5" customWidth="1"/>
    <col min="3337" max="3337" width="13.33203125" style="5" customWidth="1"/>
    <col min="3338" max="3338" width="14.44140625" style="5" customWidth="1"/>
    <col min="3339" max="3339" width="14.109375" style="5" customWidth="1"/>
    <col min="3340" max="3340" width="9.6640625" style="5" customWidth="1"/>
    <col min="3341" max="3341" width="16" style="5" customWidth="1"/>
    <col min="3342" max="3342" width="14.33203125" style="5" customWidth="1"/>
    <col min="3343" max="3343" width="16.33203125" style="5" customWidth="1"/>
    <col min="3344" max="3344" width="14.44140625" style="5" customWidth="1"/>
    <col min="3345" max="3345" width="16" style="5" customWidth="1"/>
    <col min="3346" max="3346" width="14.5546875" style="5" bestFit="1" customWidth="1"/>
    <col min="3347" max="3347" width="14.109375" style="5" customWidth="1"/>
    <col min="3348" max="3349" width="14.5546875" style="5" customWidth="1"/>
    <col min="3350" max="3350" width="14.6640625" style="5" customWidth="1"/>
    <col min="3351" max="3351" width="12.6640625" style="5" customWidth="1"/>
    <col min="3352" max="3352" width="14.5546875" style="5" customWidth="1"/>
    <col min="3353" max="3584" width="9.109375" style="5"/>
    <col min="3585" max="3585" width="6.109375" style="5" customWidth="1"/>
    <col min="3586" max="3586" width="49.88671875" style="5" customWidth="1"/>
    <col min="3587" max="3587" width="8.5546875" style="5" customWidth="1"/>
    <col min="3588" max="3588" width="10.6640625" style="5" customWidth="1"/>
    <col min="3589" max="3589" width="14.44140625" style="5" customWidth="1"/>
    <col min="3590" max="3590" width="12.6640625" style="5" customWidth="1"/>
    <col min="3591" max="3591" width="12.44140625" style="5" customWidth="1"/>
    <col min="3592" max="3592" width="17.109375" style="5" customWidth="1"/>
    <col min="3593" max="3593" width="13.33203125" style="5" customWidth="1"/>
    <col min="3594" max="3594" width="14.44140625" style="5" customWidth="1"/>
    <col min="3595" max="3595" width="14.109375" style="5" customWidth="1"/>
    <col min="3596" max="3596" width="9.6640625" style="5" customWidth="1"/>
    <col min="3597" max="3597" width="16" style="5" customWidth="1"/>
    <col min="3598" max="3598" width="14.33203125" style="5" customWidth="1"/>
    <col min="3599" max="3599" width="16.33203125" style="5" customWidth="1"/>
    <col min="3600" max="3600" width="14.44140625" style="5" customWidth="1"/>
    <col min="3601" max="3601" width="16" style="5" customWidth="1"/>
    <col min="3602" max="3602" width="14.5546875" style="5" bestFit="1" customWidth="1"/>
    <col min="3603" max="3603" width="14.109375" style="5" customWidth="1"/>
    <col min="3604" max="3605" width="14.5546875" style="5" customWidth="1"/>
    <col min="3606" max="3606" width="14.6640625" style="5" customWidth="1"/>
    <col min="3607" max="3607" width="12.6640625" style="5" customWidth="1"/>
    <col min="3608" max="3608" width="14.5546875" style="5" customWidth="1"/>
    <col min="3609" max="3840" width="9.109375" style="5"/>
    <col min="3841" max="3841" width="6.109375" style="5" customWidth="1"/>
    <col min="3842" max="3842" width="49.88671875" style="5" customWidth="1"/>
    <col min="3843" max="3843" width="8.5546875" style="5" customWidth="1"/>
    <col min="3844" max="3844" width="10.6640625" style="5" customWidth="1"/>
    <col min="3845" max="3845" width="14.44140625" style="5" customWidth="1"/>
    <col min="3846" max="3846" width="12.6640625" style="5" customWidth="1"/>
    <col min="3847" max="3847" width="12.44140625" style="5" customWidth="1"/>
    <col min="3848" max="3848" width="17.109375" style="5" customWidth="1"/>
    <col min="3849" max="3849" width="13.33203125" style="5" customWidth="1"/>
    <col min="3850" max="3850" width="14.44140625" style="5" customWidth="1"/>
    <col min="3851" max="3851" width="14.109375" style="5" customWidth="1"/>
    <col min="3852" max="3852" width="9.6640625" style="5" customWidth="1"/>
    <col min="3853" max="3853" width="16" style="5" customWidth="1"/>
    <col min="3854" max="3854" width="14.33203125" style="5" customWidth="1"/>
    <col min="3855" max="3855" width="16.33203125" style="5" customWidth="1"/>
    <col min="3856" max="3856" width="14.44140625" style="5" customWidth="1"/>
    <col min="3857" max="3857" width="16" style="5" customWidth="1"/>
    <col min="3858" max="3858" width="14.5546875" style="5" bestFit="1" customWidth="1"/>
    <col min="3859" max="3859" width="14.109375" style="5" customWidth="1"/>
    <col min="3860" max="3861" width="14.5546875" style="5" customWidth="1"/>
    <col min="3862" max="3862" width="14.6640625" style="5" customWidth="1"/>
    <col min="3863" max="3863" width="12.6640625" style="5" customWidth="1"/>
    <col min="3864" max="3864" width="14.5546875" style="5" customWidth="1"/>
    <col min="3865" max="4096" width="9.109375" style="5"/>
    <col min="4097" max="4097" width="6.109375" style="5" customWidth="1"/>
    <col min="4098" max="4098" width="49.88671875" style="5" customWidth="1"/>
    <col min="4099" max="4099" width="8.5546875" style="5" customWidth="1"/>
    <col min="4100" max="4100" width="10.6640625" style="5" customWidth="1"/>
    <col min="4101" max="4101" width="14.44140625" style="5" customWidth="1"/>
    <col min="4102" max="4102" width="12.6640625" style="5" customWidth="1"/>
    <col min="4103" max="4103" width="12.44140625" style="5" customWidth="1"/>
    <col min="4104" max="4104" width="17.109375" style="5" customWidth="1"/>
    <col min="4105" max="4105" width="13.33203125" style="5" customWidth="1"/>
    <col min="4106" max="4106" width="14.44140625" style="5" customWidth="1"/>
    <col min="4107" max="4107" width="14.109375" style="5" customWidth="1"/>
    <col min="4108" max="4108" width="9.6640625" style="5" customWidth="1"/>
    <col min="4109" max="4109" width="16" style="5" customWidth="1"/>
    <col min="4110" max="4110" width="14.33203125" style="5" customWidth="1"/>
    <col min="4111" max="4111" width="16.33203125" style="5" customWidth="1"/>
    <col min="4112" max="4112" width="14.44140625" style="5" customWidth="1"/>
    <col min="4113" max="4113" width="16" style="5" customWidth="1"/>
    <col min="4114" max="4114" width="14.5546875" style="5" bestFit="1" customWidth="1"/>
    <col min="4115" max="4115" width="14.109375" style="5" customWidth="1"/>
    <col min="4116" max="4117" width="14.5546875" style="5" customWidth="1"/>
    <col min="4118" max="4118" width="14.6640625" style="5" customWidth="1"/>
    <col min="4119" max="4119" width="12.6640625" style="5" customWidth="1"/>
    <col min="4120" max="4120" width="14.5546875" style="5" customWidth="1"/>
    <col min="4121" max="4352" width="9.109375" style="5"/>
    <col min="4353" max="4353" width="6.109375" style="5" customWidth="1"/>
    <col min="4354" max="4354" width="49.88671875" style="5" customWidth="1"/>
    <col min="4355" max="4355" width="8.5546875" style="5" customWidth="1"/>
    <col min="4356" max="4356" width="10.6640625" style="5" customWidth="1"/>
    <col min="4357" max="4357" width="14.44140625" style="5" customWidth="1"/>
    <col min="4358" max="4358" width="12.6640625" style="5" customWidth="1"/>
    <col min="4359" max="4359" width="12.44140625" style="5" customWidth="1"/>
    <col min="4360" max="4360" width="17.109375" style="5" customWidth="1"/>
    <col min="4361" max="4361" width="13.33203125" style="5" customWidth="1"/>
    <col min="4362" max="4362" width="14.44140625" style="5" customWidth="1"/>
    <col min="4363" max="4363" width="14.109375" style="5" customWidth="1"/>
    <col min="4364" max="4364" width="9.6640625" style="5" customWidth="1"/>
    <col min="4365" max="4365" width="16" style="5" customWidth="1"/>
    <col min="4366" max="4366" width="14.33203125" style="5" customWidth="1"/>
    <col min="4367" max="4367" width="16.33203125" style="5" customWidth="1"/>
    <col min="4368" max="4368" width="14.44140625" style="5" customWidth="1"/>
    <col min="4369" max="4369" width="16" style="5" customWidth="1"/>
    <col min="4370" max="4370" width="14.5546875" style="5" bestFit="1" customWidth="1"/>
    <col min="4371" max="4371" width="14.109375" style="5" customWidth="1"/>
    <col min="4372" max="4373" width="14.5546875" style="5" customWidth="1"/>
    <col min="4374" max="4374" width="14.6640625" style="5" customWidth="1"/>
    <col min="4375" max="4375" width="12.6640625" style="5" customWidth="1"/>
    <col min="4376" max="4376" width="14.5546875" style="5" customWidth="1"/>
    <col min="4377" max="4608" width="9.109375" style="5"/>
    <col min="4609" max="4609" width="6.109375" style="5" customWidth="1"/>
    <col min="4610" max="4610" width="49.88671875" style="5" customWidth="1"/>
    <col min="4611" max="4611" width="8.5546875" style="5" customWidth="1"/>
    <col min="4612" max="4612" width="10.6640625" style="5" customWidth="1"/>
    <col min="4613" max="4613" width="14.44140625" style="5" customWidth="1"/>
    <col min="4614" max="4614" width="12.6640625" style="5" customWidth="1"/>
    <col min="4615" max="4615" width="12.44140625" style="5" customWidth="1"/>
    <col min="4616" max="4616" width="17.109375" style="5" customWidth="1"/>
    <col min="4617" max="4617" width="13.33203125" style="5" customWidth="1"/>
    <col min="4618" max="4618" width="14.44140625" style="5" customWidth="1"/>
    <col min="4619" max="4619" width="14.109375" style="5" customWidth="1"/>
    <col min="4620" max="4620" width="9.6640625" style="5" customWidth="1"/>
    <col min="4621" max="4621" width="16" style="5" customWidth="1"/>
    <col min="4622" max="4622" width="14.33203125" style="5" customWidth="1"/>
    <col min="4623" max="4623" width="16.33203125" style="5" customWidth="1"/>
    <col min="4624" max="4624" width="14.44140625" style="5" customWidth="1"/>
    <col min="4625" max="4625" width="16" style="5" customWidth="1"/>
    <col min="4626" max="4626" width="14.5546875" style="5" bestFit="1" customWidth="1"/>
    <col min="4627" max="4627" width="14.109375" style="5" customWidth="1"/>
    <col min="4628" max="4629" width="14.5546875" style="5" customWidth="1"/>
    <col min="4630" max="4630" width="14.6640625" style="5" customWidth="1"/>
    <col min="4631" max="4631" width="12.6640625" style="5" customWidth="1"/>
    <col min="4632" max="4632" width="14.5546875" style="5" customWidth="1"/>
    <col min="4633" max="4864" width="9.109375" style="5"/>
    <col min="4865" max="4865" width="6.109375" style="5" customWidth="1"/>
    <col min="4866" max="4866" width="49.88671875" style="5" customWidth="1"/>
    <col min="4867" max="4867" width="8.5546875" style="5" customWidth="1"/>
    <col min="4868" max="4868" width="10.6640625" style="5" customWidth="1"/>
    <col min="4869" max="4869" width="14.44140625" style="5" customWidth="1"/>
    <col min="4870" max="4870" width="12.6640625" style="5" customWidth="1"/>
    <col min="4871" max="4871" width="12.44140625" style="5" customWidth="1"/>
    <col min="4872" max="4872" width="17.109375" style="5" customWidth="1"/>
    <col min="4873" max="4873" width="13.33203125" style="5" customWidth="1"/>
    <col min="4874" max="4874" width="14.44140625" style="5" customWidth="1"/>
    <col min="4875" max="4875" width="14.109375" style="5" customWidth="1"/>
    <col min="4876" max="4876" width="9.6640625" style="5" customWidth="1"/>
    <col min="4877" max="4877" width="16" style="5" customWidth="1"/>
    <col min="4878" max="4878" width="14.33203125" style="5" customWidth="1"/>
    <col min="4879" max="4879" width="16.33203125" style="5" customWidth="1"/>
    <col min="4880" max="4880" width="14.44140625" style="5" customWidth="1"/>
    <col min="4881" max="4881" width="16" style="5" customWidth="1"/>
    <col min="4882" max="4882" width="14.5546875" style="5" bestFit="1" customWidth="1"/>
    <col min="4883" max="4883" width="14.109375" style="5" customWidth="1"/>
    <col min="4884" max="4885" width="14.5546875" style="5" customWidth="1"/>
    <col min="4886" max="4886" width="14.6640625" style="5" customWidth="1"/>
    <col min="4887" max="4887" width="12.6640625" style="5" customWidth="1"/>
    <col min="4888" max="4888" width="14.5546875" style="5" customWidth="1"/>
    <col min="4889" max="5120" width="9.109375" style="5"/>
    <col min="5121" max="5121" width="6.109375" style="5" customWidth="1"/>
    <col min="5122" max="5122" width="49.88671875" style="5" customWidth="1"/>
    <col min="5123" max="5123" width="8.5546875" style="5" customWidth="1"/>
    <col min="5124" max="5124" width="10.6640625" style="5" customWidth="1"/>
    <col min="5125" max="5125" width="14.44140625" style="5" customWidth="1"/>
    <col min="5126" max="5126" width="12.6640625" style="5" customWidth="1"/>
    <col min="5127" max="5127" width="12.44140625" style="5" customWidth="1"/>
    <col min="5128" max="5128" width="17.109375" style="5" customWidth="1"/>
    <col min="5129" max="5129" width="13.33203125" style="5" customWidth="1"/>
    <col min="5130" max="5130" width="14.44140625" style="5" customWidth="1"/>
    <col min="5131" max="5131" width="14.109375" style="5" customWidth="1"/>
    <col min="5132" max="5132" width="9.6640625" style="5" customWidth="1"/>
    <col min="5133" max="5133" width="16" style="5" customWidth="1"/>
    <col min="5134" max="5134" width="14.33203125" style="5" customWidth="1"/>
    <col min="5135" max="5135" width="16.33203125" style="5" customWidth="1"/>
    <col min="5136" max="5136" width="14.44140625" style="5" customWidth="1"/>
    <col min="5137" max="5137" width="16" style="5" customWidth="1"/>
    <col min="5138" max="5138" width="14.5546875" style="5" bestFit="1" customWidth="1"/>
    <col min="5139" max="5139" width="14.109375" style="5" customWidth="1"/>
    <col min="5140" max="5141" width="14.5546875" style="5" customWidth="1"/>
    <col min="5142" max="5142" width="14.6640625" style="5" customWidth="1"/>
    <col min="5143" max="5143" width="12.6640625" style="5" customWidth="1"/>
    <col min="5144" max="5144" width="14.5546875" style="5" customWidth="1"/>
    <col min="5145" max="5376" width="9.109375" style="5"/>
    <col min="5377" max="5377" width="6.109375" style="5" customWidth="1"/>
    <col min="5378" max="5378" width="49.88671875" style="5" customWidth="1"/>
    <col min="5379" max="5379" width="8.5546875" style="5" customWidth="1"/>
    <col min="5380" max="5380" width="10.6640625" style="5" customWidth="1"/>
    <col min="5381" max="5381" width="14.44140625" style="5" customWidth="1"/>
    <col min="5382" max="5382" width="12.6640625" style="5" customWidth="1"/>
    <col min="5383" max="5383" width="12.44140625" style="5" customWidth="1"/>
    <col min="5384" max="5384" width="17.109375" style="5" customWidth="1"/>
    <col min="5385" max="5385" width="13.33203125" style="5" customWidth="1"/>
    <col min="5386" max="5386" width="14.44140625" style="5" customWidth="1"/>
    <col min="5387" max="5387" width="14.109375" style="5" customWidth="1"/>
    <col min="5388" max="5388" width="9.6640625" style="5" customWidth="1"/>
    <col min="5389" max="5389" width="16" style="5" customWidth="1"/>
    <col min="5390" max="5390" width="14.33203125" style="5" customWidth="1"/>
    <col min="5391" max="5391" width="16.33203125" style="5" customWidth="1"/>
    <col min="5392" max="5392" width="14.44140625" style="5" customWidth="1"/>
    <col min="5393" max="5393" width="16" style="5" customWidth="1"/>
    <col min="5394" max="5394" width="14.5546875" style="5" bestFit="1" customWidth="1"/>
    <col min="5395" max="5395" width="14.109375" style="5" customWidth="1"/>
    <col min="5396" max="5397" width="14.5546875" style="5" customWidth="1"/>
    <col min="5398" max="5398" width="14.6640625" style="5" customWidth="1"/>
    <col min="5399" max="5399" width="12.6640625" style="5" customWidth="1"/>
    <col min="5400" max="5400" width="14.5546875" style="5" customWidth="1"/>
    <col min="5401" max="5632" width="9.109375" style="5"/>
    <col min="5633" max="5633" width="6.109375" style="5" customWidth="1"/>
    <col min="5634" max="5634" width="49.88671875" style="5" customWidth="1"/>
    <col min="5635" max="5635" width="8.5546875" style="5" customWidth="1"/>
    <col min="5636" max="5636" width="10.6640625" style="5" customWidth="1"/>
    <col min="5637" max="5637" width="14.44140625" style="5" customWidth="1"/>
    <col min="5638" max="5638" width="12.6640625" style="5" customWidth="1"/>
    <col min="5639" max="5639" width="12.44140625" style="5" customWidth="1"/>
    <col min="5640" max="5640" width="17.109375" style="5" customWidth="1"/>
    <col min="5641" max="5641" width="13.33203125" style="5" customWidth="1"/>
    <col min="5642" max="5642" width="14.44140625" style="5" customWidth="1"/>
    <col min="5643" max="5643" width="14.109375" style="5" customWidth="1"/>
    <col min="5644" max="5644" width="9.6640625" style="5" customWidth="1"/>
    <col min="5645" max="5645" width="16" style="5" customWidth="1"/>
    <col min="5646" max="5646" width="14.33203125" style="5" customWidth="1"/>
    <col min="5647" max="5647" width="16.33203125" style="5" customWidth="1"/>
    <col min="5648" max="5648" width="14.44140625" style="5" customWidth="1"/>
    <col min="5649" max="5649" width="16" style="5" customWidth="1"/>
    <col min="5650" max="5650" width="14.5546875" style="5" bestFit="1" customWidth="1"/>
    <col min="5651" max="5651" width="14.109375" style="5" customWidth="1"/>
    <col min="5652" max="5653" width="14.5546875" style="5" customWidth="1"/>
    <col min="5654" max="5654" width="14.6640625" style="5" customWidth="1"/>
    <col min="5655" max="5655" width="12.6640625" style="5" customWidth="1"/>
    <col min="5656" max="5656" width="14.5546875" style="5" customWidth="1"/>
    <col min="5657" max="5888" width="9.109375" style="5"/>
    <col min="5889" max="5889" width="6.109375" style="5" customWidth="1"/>
    <col min="5890" max="5890" width="49.88671875" style="5" customWidth="1"/>
    <col min="5891" max="5891" width="8.5546875" style="5" customWidth="1"/>
    <col min="5892" max="5892" width="10.6640625" style="5" customWidth="1"/>
    <col min="5893" max="5893" width="14.44140625" style="5" customWidth="1"/>
    <col min="5894" max="5894" width="12.6640625" style="5" customWidth="1"/>
    <col min="5895" max="5895" width="12.44140625" style="5" customWidth="1"/>
    <col min="5896" max="5896" width="17.109375" style="5" customWidth="1"/>
    <col min="5897" max="5897" width="13.33203125" style="5" customWidth="1"/>
    <col min="5898" max="5898" width="14.44140625" style="5" customWidth="1"/>
    <col min="5899" max="5899" width="14.109375" style="5" customWidth="1"/>
    <col min="5900" max="5900" width="9.6640625" style="5" customWidth="1"/>
    <col min="5901" max="5901" width="16" style="5" customWidth="1"/>
    <col min="5902" max="5902" width="14.33203125" style="5" customWidth="1"/>
    <col min="5903" max="5903" width="16.33203125" style="5" customWidth="1"/>
    <col min="5904" max="5904" width="14.44140625" style="5" customWidth="1"/>
    <col min="5905" max="5905" width="16" style="5" customWidth="1"/>
    <col min="5906" max="5906" width="14.5546875" style="5" bestFit="1" customWidth="1"/>
    <col min="5907" max="5907" width="14.109375" style="5" customWidth="1"/>
    <col min="5908" max="5909" width="14.5546875" style="5" customWidth="1"/>
    <col min="5910" max="5910" width="14.6640625" style="5" customWidth="1"/>
    <col min="5911" max="5911" width="12.6640625" style="5" customWidth="1"/>
    <col min="5912" max="5912" width="14.5546875" style="5" customWidth="1"/>
    <col min="5913" max="6144" width="9.109375" style="5"/>
    <col min="6145" max="6145" width="6.109375" style="5" customWidth="1"/>
    <col min="6146" max="6146" width="49.88671875" style="5" customWidth="1"/>
    <col min="6147" max="6147" width="8.5546875" style="5" customWidth="1"/>
    <col min="6148" max="6148" width="10.6640625" style="5" customWidth="1"/>
    <col min="6149" max="6149" width="14.44140625" style="5" customWidth="1"/>
    <col min="6150" max="6150" width="12.6640625" style="5" customWidth="1"/>
    <col min="6151" max="6151" width="12.44140625" style="5" customWidth="1"/>
    <col min="6152" max="6152" width="17.109375" style="5" customWidth="1"/>
    <col min="6153" max="6153" width="13.33203125" style="5" customWidth="1"/>
    <col min="6154" max="6154" width="14.44140625" style="5" customWidth="1"/>
    <col min="6155" max="6155" width="14.109375" style="5" customWidth="1"/>
    <col min="6156" max="6156" width="9.6640625" style="5" customWidth="1"/>
    <col min="6157" max="6157" width="16" style="5" customWidth="1"/>
    <col min="6158" max="6158" width="14.33203125" style="5" customWidth="1"/>
    <col min="6159" max="6159" width="16.33203125" style="5" customWidth="1"/>
    <col min="6160" max="6160" width="14.44140625" style="5" customWidth="1"/>
    <col min="6161" max="6161" width="16" style="5" customWidth="1"/>
    <col min="6162" max="6162" width="14.5546875" style="5" bestFit="1" customWidth="1"/>
    <col min="6163" max="6163" width="14.109375" style="5" customWidth="1"/>
    <col min="6164" max="6165" width="14.5546875" style="5" customWidth="1"/>
    <col min="6166" max="6166" width="14.6640625" style="5" customWidth="1"/>
    <col min="6167" max="6167" width="12.6640625" style="5" customWidth="1"/>
    <col min="6168" max="6168" width="14.5546875" style="5" customWidth="1"/>
    <col min="6169" max="6400" width="9.109375" style="5"/>
    <col min="6401" max="6401" width="6.109375" style="5" customWidth="1"/>
    <col min="6402" max="6402" width="49.88671875" style="5" customWidth="1"/>
    <col min="6403" max="6403" width="8.5546875" style="5" customWidth="1"/>
    <col min="6404" max="6404" width="10.6640625" style="5" customWidth="1"/>
    <col min="6405" max="6405" width="14.44140625" style="5" customWidth="1"/>
    <col min="6406" max="6406" width="12.6640625" style="5" customWidth="1"/>
    <col min="6407" max="6407" width="12.44140625" style="5" customWidth="1"/>
    <col min="6408" max="6408" width="17.109375" style="5" customWidth="1"/>
    <col min="6409" max="6409" width="13.33203125" style="5" customWidth="1"/>
    <col min="6410" max="6410" width="14.44140625" style="5" customWidth="1"/>
    <col min="6411" max="6411" width="14.109375" style="5" customWidth="1"/>
    <col min="6412" max="6412" width="9.6640625" style="5" customWidth="1"/>
    <col min="6413" max="6413" width="16" style="5" customWidth="1"/>
    <col min="6414" max="6414" width="14.33203125" style="5" customWidth="1"/>
    <col min="6415" max="6415" width="16.33203125" style="5" customWidth="1"/>
    <col min="6416" max="6416" width="14.44140625" style="5" customWidth="1"/>
    <col min="6417" max="6417" width="16" style="5" customWidth="1"/>
    <col min="6418" max="6418" width="14.5546875" style="5" bestFit="1" customWidth="1"/>
    <col min="6419" max="6419" width="14.109375" style="5" customWidth="1"/>
    <col min="6420" max="6421" width="14.5546875" style="5" customWidth="1"/>
    <col min="6422" max="6422" width="14.6640625" style="5" customWidth="1"/>
    <col min="6423" max="6423" width="12.6640625" style="5" customWidth="1"/>
    <col min="6424" max="6424" width="14.5546875" style="5" customWidth="1"/>
    <col min="6425" max="6656" width="9.109375" style="5"/>
    <col min="6657" max="6657" width="6.109375" style="5" customWidth="1"/>
    <col min="6658" max="6658" width="49.88671875" style="5" customWidth="1"/>
    <col min="6659" max="6659" width="8.5546875" style="5" customWidth="1"/>
    <col min="6660" max="6660" width="10.6640625" style="5" customWidth="1"/>
    <col min="6661" max="6661" width="14.44140625" style="5" customWidth="1"/>
    <col min="6662" max="6662" width="12.6640625" style="5" customWidth="1"/>
    <col min="6663" max="6663" width="12.44140625" style="5" customWidth="1"/>
    <col min="6664" max="6664" width="17.109375" style="5" customWidth="1"/>
    <col min="6665" max="6665" width="13.33203125" style="5" customWidth="1"/>
    <col min="6666" max="6666" width="14.44140625" style="5" customWidth="1"/>
    <col min="6667" max="6667" width="14.109375" style="5" customWidth="1"/>
    <col min="6668" max="6668" width="9.6640625" style="5" customWidth="1"/>
    <col min="6669" max="6669" width="16" style="5" customWidth="1"/>
    <col min="6670" max="6670" width="14.33203125" style="5" customWidth="1"/>
    <col min="6671" max="6671" width="16.33203125" style="5" customWidth="1"/>
    <col min="6672" max="6672" width="14.44140625" style="5" customWidth="1"/>
    <col min="6673" max="6673" width="16" style="5" customWidth="1"/>
    <col min="6674" max="6674" width="14.5546875" style="5" bestFit="1" customWidth="1"/>
    <col min="6675" max="6675" width="14.109375" style="5" customWidth="1"/>
    <col min="6676" max="6677" width="14.5546875" style="5" customWidth="1"/>
    <col min="6678" max="6678" width="14.6640625" style="5" customWidth="1"/>
    <col min="6679" max="6679" width="12.6640625" style="5" customWidth="1"/>
    <col min="6680" max="6680" width="14.5546875" style="5" customWidth="1"/>
    <col min="6681" max="6912" width="9.109375" style="5"/>
    <col min="6913" max="6913" width="6.109375" style="5" customWidth="1"/>
    <col min="6914" max="6914" width="49.88671875" style="5" customWidth="1"/>
    <col min="6915" max="6915" width="8.5546875" style="5" customWidth="1"/>
    <col min="6916" max="6916" width="10.6640625" style="5" customWidth="1"/>
    <col min="6917" max="6917" width="14.44140625" style="5" customWidth="1"/>
    <col min="6918" max="6918" width="12.6640625" style="5" customWidth="1"/>
    <col min="6919" max="6919" width="12.44140625" style="5" customWidth="1"/>
    <col min="6920" max="6920" width="17.109375" style="5" customWidth="1"/>
    <col min="6921" max="6921" width="13.33203125" style="5" customWidth="1"/>
    <col min="6922" max="6922" width="14.44140625" style="5" customWidth="1"/>
    <col min="6923" max="6923" width="14.109375" style="5" customWidth="1"/>
    <col min="6924" max="6924" width="9.6640625" style="5" customWidth="1"/>
    <col min="6925" max="6925" width="16" style="5" customWidth="1"/>
    <col min="6926" max="6926" width="14.33203125" style="5" customWidth="1"/>
    <col min="6927" max="6927" width="16.33203125" style="5" customWidth="1"/>
    <col min="6928" max="6928" width="14.44140625" style="5" customWidth="1"/>
    <col min="6929" max="6929" width="16" style="5" customWidth="1"/>
    <col min="6930" max="6930" width="14.5546875" style="5" bestFit="1" customWidth="1"/>
    <col min="6931" max="6931" width="14.109375" style="5" customWidth="1"/>
    <col min="6932" max="6933" width="14.5546875" style="5" customWidth="1"/>
    <col min="6934" max="6934" width="14.6640625" style="5" customWidth="1"/>
    <col min="6935" max="6935" width="12.6640625" style="5" customWidth="1"/>
    <col min="6936" max="6936" width="14.5546875" style="5" customWidth="1"/>
    <col min="6937" max="7168" width="9.109375" style="5"/>
    <col min="7169" max="7169" width="6.109375" style="5" customWidth="1"/>
    <col min="7170" max="7170" width="49.88671875" style="5" customWidth="1"/>
    <col min="7171" max="7171" width="8.5546875" style="5" customWidth="1"/>
    <col min="7172" max="7172" width="10.6640625" style="5" customWidth="1"/>
    <col min="7173" max="7173" width="14.44140625" style="5" customWidth="1"/>
    <col min="7174" max="7174" width="12.6640625" style="5" customWidth="1"/>
    <col min="7175" max="7175" width="12.44140625" style="5" customWidth="1"/>
    <col min="7176" max="7176" width="17.109375" style="5" customWidth="1"/>
    <col min="7177" max="7177" width="13.33203125" style="5" customWidth="1"/>
    <col min="7178" max="7178" width="14.44140625" style="5" customWidth="1"/>
    <col min="7179" max="7179" width="14.109375" style="5" customWidth="1"/>
    <col min="7180" max="7180" width="9.6640625" style="5" customWidth="1"/>
    <col min="7181" max="7181" width="16" style="5" customWidth="1"/>
    <col min="7182" max="7182" width="14.33203125" style="5" customWidth="1"/>
    <col min="7183" max="7183" width="16.33203125" style="5" customWidth="1"/>
    <col min="7184" max="7184" width="14.44140625" style="5" customWidth="1"/>
    <col min="7185" max="7185" width="16" style="5" customWidth="1"/>
    <col min="7186" max="7186" width="14.5546875" style="5" bestFit="1" customWidth="1"/>
    <col min="7187" max="7187" width="14.109375" style="5" customWidth="1"/>
    <col min="7188" max="7189" width="14.5546875" style="5" customWidth="1"/>
    <col min="7190" max="7190" width="14.6640625" style="5" customWidth="1"/>
    <col min="7191" max="7191" width="12.6640625" style="5" customWidth="1"/>
    <col min="7192" max="7192" width="14.5546875" style="5" customWidth="1"/>
    <col min="7193" max="7424" width="9.109375" style="5"/>
    <col min="7425" max="7425" width="6.109375" style="5" customWidth="1"/>
    <col min="7426" max="7426" width="49.88671875" style="5" customWidth="1"/>
    <col min="7427" max="7427" width="8.5546875" style="5" customWidth="1"/>
    <col min="7428" max="7428" width="10.6640625" style="5" customWidth="1"/>
    <col min="7429" max="7429" width="14.44140625" style="5" customWidth="1"/>
    <col min="7430" max="7430" width="12.6640625" style="5" customWidth="1"/>
    <col min="7431" max="7431" width="12.44140625" style="5" customWidth="1"/>
    <col min="7432" max="7432" width="17.109375" style="5" customWidth="1"/>
    <col min="7433" max="7433" width="13.33203125" style="5" customWidth="1"/>
    <col min="7434" max="7434" width="14.44140625" style="5" customWidth="1"/>
    <col min="7435" max="7435" width="14.109375" style="5" customWidth="1"/>
    <col min="7436" max="7436" width="9.6640625" style="5" customWidth="1"/>
    <col min="7437" max="7437" width="16" style="5" customWidth="1"/>
    <col min="7438" max="7438" width="14.33203125" style="5" customWidth="1"/>
    <col min="7439" max="7439" width="16.33203125" style="5" customWidth="1"/>
    <col min="7440" max="7440" width="14.44140625" style="5" customWidth="1"/>
    <col min="7441" max="7441" width="16" style="5" customWidth="1"/>
    <col min="7442" max="7442" width="14.5546875" style="5" bestFit="1" customWidth="1"/>
    <col min="7443" max="7443" width="14.109375" style="5" customWidth="1"/>
    <col min="7444" max="7445" width="14.5546875" style="5" customWidth="1"/>
    <col min="7446" max="7446" width="14.6640625" style="5" customWidth="1"/>
    <col min="7447" max="7447" width="12.6640625" style="5" customWidth="1"/>
    <col min="7448" max="7448" width="14.5546875" style="5" customWidth="1"/>
    <col min="7449" max="7680" width="9.109375" style="5"/>
    <col min="7681" max="7681" width="6.109375" style="5" customWidth="1"/>
    <col min="7682" max="7682" width="49.88671875" style="5" customWidth="1"/>
    <col min="7683" max="7683" width="8.5546875" style="5" customWidth="1"/>
    <col min="7684" max="7684" width="10.6640625" style="5" customWidth="1"/>
    <col min="7685" max="7685" width="14.44140625" style="5" customWidth="1"/>
    <col min="7686" max="7686" width="12.6640625" style="5" customWidth="1"/>
    <col min="7687" max="7687" width="12.44140625" style="5" customWidth="1"/>
    <col min="7688" max="7688" width="17.109375" style="5" customWidth="1"/>
    <col min="7689" max="7689" width="13.33203125" style="5" customWidth="1"/>
    <col min="7690" max="7690" width="14.44140625" style="5" customWidth="1"/>
    <col min="7691" max="7691" width="14.109375" style="5" customWidth="1"/>
    <col min="7692" max="7692" width="9.6640625" style="5" customWidth="1"/>
    <col min="7693" max="7693" width="16" style="5" customWidth="1"/>
    <col min="7694" max="7694" width="14.33203125" style="5" customWidth="1"/>
    <col min="7695" max="7695" width="16.33203125" style="5" customWidth="1"/>
    <col min="7696" max="7696" width="14.44140625" style="5" customWidth="1"/>
    <col min="7697" max="7697" width="16" style="5" customWidth="1"/>
    <col min="7698" max="7698" width="14.5546875" style="5" bestFit="1" customWidth="1"/>
    <col min="7699" max="7699" width="14.109375" style="5" customWidth="1"/>
    <col min="7700" max="7701" width="14.5546875" style="5" customWidth="1"/>
    <col min="7702" max="7702" width="14.6640625" style="5" customWidth="1"/>
    <col min="7703" max="7703" width="12.6640625" style="5" customWidth="1"/>
    <col min="7704" max="7704" width="14.5546875" style="5" customWidth="1"/>
    <col min="7705" max="7936" width="9.109375" style="5"/>
    <col min="7937" max="7937" width="6.109375" style="5" customWidth="1"/>
    <col min="7938" max="7938" width="49.88671875" style="5" customWidth="1"/>
    <col min="7939" max="7939" width="8.5546875" style="5" customWidth="1"/>
    <col min="7940" max="7940" width="10.6640625" style="5" customWidth="1"/>
    <col min="7941" max="7941" width="14.44140625" style="5" customWidth="1"/>
    <col min="7942" max="7942" width="12.6640625" style="5" customWidth="1"/>
    <col min="7943" max="7943" width="12.44140625" style="5" customWidth="1"/>
    <col min="7944" max="7944" width="17.109375" style="5" customWidth="1"/>
    <col min="7945" max="7945" width="13.33203125" style="5" customWidth="1"/>
    <col min="7946" max="7946" width="14.44140625" style="5" customWidth="1"/>
    <col min="7947" max="7947" width="14.109375" style="5" customWidth="1"/>
    <col min="7948" max="7948" width="9.6640625" style="5" customWidth="1"/>
    <col min="7949" max="7949" width="16" style="5" customWidth="1"/>
    <col min="7950" max="7950" width="14.33203125" style="5" customWidth="1"/>
    <col min="7951" max="7951" width="16.33203125" style="5" customWidth="1"/>
    <col min="7952" max="7952" width="14.44140625" style="5" customWidth="1"/>
    <col min="7953" max="7953" width="16" style="5" customWidth="1"/>
    <col min="7954" max="7954" width="14.5546875" style="5" bestFit="1" customWidth="1"/>
    <col min="7955" max="7955" width="14.109375" style="5" customWidth="1"/>
    <col min="7956" max="7957" width="14.5546875" style="5" customWidth="1"/>
    <col min="7958" max="7958" width="14.6640625" style="5" customWidth="1"/>
    <col min="7959" max="7959" width="12.6640625" style="5" customWidth="1"/>
    <col min="7960" max="7960" width="14.5546875" style="5" customWidth="1"/>
    <col min="7961" max="8192" width="9.109375" style="5"/>
    <col min="8193" max="8193" width="6.109375" style="5" customWidth="1"/>
    <col min="8194" max="8194" width="49.88671875" style="5" customWidth="1"/>
    <col min="8195" max="8195" width="8.5546875" style="5" customWidth="1"/>
    <col min="8196" max="8196" width="10.6640625" style="5" customWidth="1"/>
    <col min="8197" max="8197" width="14.44140625" style="5" customWidth="1"/>
    <col min="8198" max="8198" width="12.6640625" style="5" customWidth="1"/>
    <col min="8199" max="8199" width="12.44140625" style="5" customWidth="1"/>
    <col min="8200" max="8200" width="17.109375" style="5" customWidth="1"/>
    <col min="8201" max="8201" width="13.33203125" style="5" customWidth="1"/>
    <col min="8202" max="8202" width="14.44140625" style="5" customWidth="1"/>
    <col min="8203" max="8203" width="14.109375" style="5" customWidth="1"/>
    <col min="8204" max="8204" width="9.6640625" style="5" customWidth="1"/>
    <col min="8205" max="8205" width="16" style="5" customWidth="1"/>
    <col min="8206" max="8206" width="14.33203125" style="5" customWidth="1"/>
    <col min="8207" max="8207" width="16.33203125" style="5" customWidth="1"/>
    <col min="8208" max="8208" width="14.44140625" style="5" customWidth="1"/>
    <col min="8209" max="8209" width="16" style="5" customWidth="1"/>
    <col min="8210" max="8210" width="14.5546875" style="5" bestFit="1" customWidth="1"/>
    <col min="8211" max="8211" width="14.109375" style="5" customWidth="1"/>
    <col min="8212" max="8213" width="14.5546875" style="5" customWidth="1"/>
    <col min="8214" max="8214" width="14.6640625" style="5" customWidth="1"/>
    <col min="8215" max="8215" width="12.6640625" style="5" customWidth="1"/>
    <col min="8216" max="8216" width="14.5546875" style="5" customWidth="1"/>
    <col min="8217" max="8448" width="9.109375" style="5"/>
    <col min="8449" max="8449" width="6.109375" style="5" customWidth="1"/>
    <col min="8450" max="8450" width="49.88671875" style="5" customWidth="1"/>
    <col min="8451" max="8451" width="8.5546875" style="5" customWidth="1"/>
    <col min="8452" max="8452" width="10.6640625" style="5" customWidth="1"/>
    <col min="8453" max="8453" width="14.44140625" style="5" customWidth="1"/>
    <col min="8454" max="8454" width="12.6640625" style="5" customWidth="1"/>
    <col min="8455" max="8455" width="12.44140625" style="5" customWidth="1"/>
    <col min="8456" max="8456" width="17.109375" style="5" customWidth="1"/>
    <col min="8457" max="8457" width="13.33203125" style="5" customWidth="1"/>
    <col min="8458" max="8458" width="14.44140625" style="5" customWidth="1"/>
    <col min="8459" max="8459" width="14.109375" style="5" customWidth="1"/>
    <col min="8460" max="8460" width="9.6640625" style="5" customWidth="1"/>
    <col min="8461" max="8461" width="16" style="5" customWidth="1"/>
    <col min="8462" max="8462" width="14.33203125" style="5" customWidth="1"/>
    <col min="8463" max="8463" width="16.33203125" style="5" customWidth="1"/>
    <col min="8464" max="8464" width="14.44140625" style="5" customWidth="1"/>
    <col min="8465" max="8465" width="16" style="5" customWidth="1"/>
    <col min="8466" max="8466" width="14.5546875" style="5" bestFit="1" customWidth="1"/>
    <col min="8467" max="8467" width="14.109375" style="5" customWidth="1"/>
    <col min="8468" max="8469" width="14.5546875" style="5" customWidth="1"/>
    <col min="8470" max="8470" width="14.6640625" style="5" customWidth="1"/>
    <col min="8471" max="8471" width="12.6640625" style="5" customWidth="1"/>
    <col min="8472" max="8472" width="14.5546875" style="5" customWidth="1"/>
    <col min="8473" max="8704" width="9.109375" style="5"/>
    <col min="8705" max="8705" width="6.109375" style="5" customWidth="1"/>
    <col min="8706" max="8706" width="49.88671875" style="5" customWidth="1"/>
    <col min="8707" max="8707" width="8.5546875" style="5" customWidth="1"/>
    <col min="8708" max="8708" width="10.6640625" style="5" customWidth="1"/>
    <col min="8709" max="8709" width="14.44140625" style="5" customWidth="1"/>
    <col min="8710" max="8710" width="12.6640625" style="5" customWidth="1"/>
    <col min="8711" max="8711" width="12.44140625" style="5" customWidth="1"/>
    <col min="8712" max="8712" width="17.109375" style="5" customWidth="1"/>
    <col min="8713" max="8713" width="13.33203125" style="5" customWidth="1"/>
    <col min="8714" max="8714" width="14.44140625" style="5" customWidth="1"/>
    <col min="8715" max="8715" width="14.109375" style="5" customWidth="1"/>
    <col min="8716" max="8716" width="9.6640625" style="5" customWidth="1"/>
    <col min="8717" max="8717" width="16" style="5" customWidth="1"/>
    <col min="8718" max="8718" width="14.33203125" style="5" customWidth="1"/>
    <col min="8719" max="8719" width="16.33203125" style="5" customWidth="1"/>
    <col min="8720" max="8720" width="14.44140625" style="5" customWidth="1"/>
    <col min="8721" max="8721" width="16" style="5" customWidth="1"/>
    <col min="8722" max="8722" width="14.5546875" style="5" bestFit="1" customWidth="1"/>
    <col min="8723" max="8723" width="14.109375" style="5" customWidth="1"/>
    <col min="8724" max="8725" width="14.5546875" style="5" customWidth="1"/>
    <col min="8726" max="8726" width="14.6640625" style="5" customWidth="1"/>
    <col min="8727" max="8727" width="12.6640625" style="5" customWidth="1"/>
    <col min="8728" max="8728" width="14.5546875" style="5" customWidth="1"/>
    <col min="8729" max="8960" width="9.109375" style="5"/>
    <col min="8961" max="8961" width="6.109375" style="5" customWidth="1"/>
    <col min="8962" max="8962" width="49.88671875" style="5" customWidth="1"/>
    <col min="8963" max="8963" width="8.5546875" style="5" customWidth="1"/>
    <col min="8964" max="8964" width="10.6640625" style="5" customWidth="1"/>
    <col min="8965" max="8965" width="14.44140625" style="5" customWidth="1"/>
    <col min="8966" max="8966" width="12.6640625" style="5" customWidth="1"/>
    <col min="8967" max="8967" width="12.44140625" style="5" customWidth="1"/>
    <col min="8968" max="8968" width="17.109375" style="5" customWidth="1"/>
    <col min="8969" max="8969" width="13.33203125" style="5" customWidth="1"/>
    <col min="8970" max="8970" width="14.44140625" style="5" customWidth="1"/>
    <col min="8971" max="8971" width="14.109375" style="5" customWidth="1"/>
    <col min="8972" max="8972" width="9.6640625" style="5" customWidth="1"/>
    <col min="8973" max="8973" width="16" style="5" customWidth="1"/>
    <col min="8974" max="8974" width="14.33203125" style="5" customWidth="1"/>
    <col min="8975" max="8975" width="16.33203125" style="5" customWidth="1"/>
    <col min="8976" max="8976" width="14.44140625" style="5" customWidth="1"/>
    <col min="8977" max="8977" width="16" style="5" customWidth="1"/>
    <col min="8978" max="8978" width="14.5546875" style="5" bestFit="1" customWidth="1"/>
    <col min="8979" max="8979" width="14.109375" style="5" customWidth="1"/>
    <col min="8980" max="8981" width="14.5546875" style="5" customWidth="1"/>
    <col min="8982" max="8982" width="14.6640625" style="5" customWidth="1"/>
    <col min="8983" max="8983" width="12.6640625" style="5" customWidth="1"/>
    <col min="8984" max="8984" width="14.5546875" style="5" customWidth="1"/>
    <col min="8985" max="9216" width="9.109375" style="5"/>
    <col min="9217" max="9217" width="6.109375" style="5" customWidth="1"/>
    <col min="9218" max="9218" width="49.88671875" style="5" customWidth="1"/>
    <col min="9219" max="9219" width="8.5546875" style="5" customWidth="1"/>
    <col min="9220" max="9220" width="10.6640625" style="5" customWidth="1"/>
    <col min="9221" max="9221" width="14.44140625" style="5" customWidth="1"/>
    <col min="9222" max="9222" width="12.6640625" style="5" customWidth="1"/>
    <col min="9223" max="9223" width="12.44140625" style="5" customWidth="1"/>
    <col min="9224" max="9224" width="17.109375" style="5" customWidth="1"/>
    <col min="9225" max="9225" width="13.33203125" style="5" customWidth="1"/>
    <col min="9226" max="9226" width="14.44140625" style="5" customWidth="1"/>
    <col min="9227" max="9227" width="14.109375" style="5" customWidth="1"/>
    <col min="9228" max="9228" width="9.6640625" style="5" customWidth="1"/>
    <col min="9229" max="9229" width="16" style="5" customWidth="1"/>
    <col min="9230" max="9230" width="14.33203125" style="5" customWidth="1"/>
    <col min="9231" max="9231" width="16.33203125" style="5" customWidth="1"/>
    <col min="9232" max="9232" width="14.44140625" style="5" customWidth="1"/>
    <col min="9233" max="9233" width="16" style="5" customWidth="1"/>
    <col min="9234" max="9234" width="14.5546875" style="5" bestFit="1" customWidth="1"/>
    <col min="9235" max="9235" width="14.109375" style="5" customWidth="1"/>
    <col min="9236" max="9237" width="14.5546875" style="5" customWidth="1"/>
    <col min="9238" max="9238" width="14.6640625" style="5" customWidth="1"/>
    <col min="9239" max="9239" width="12.6640625" style="5" customWidth="1"/>
    <col min="9240" max="9240" width="14.5546875" style="5" customWidth="1"/>
    <col min="9241" max="9472" width="9.109375" style="5"/>
    <col min="9473" max="9473" width="6.109375" style="5" customWidth="1"/>
    <col min="9474" max="9474" width="49.88671875" style="5" customWidth="1"/>
    <col min="9475" max="9475" width="8.5546875" style="5" customWidth="1"/>
    <col min="9476" max="9476" width="10.6640625" style="5" customWidth="1"/>
    <col min="9477" max="9477" width="14.44140625" style="5" customWidth="1"/>
    <col min="9478" max="9478" width="12.6640625" style="5" customWidth="1"/>
    <col min="9479" max="9479" width="12.44140625" style="5" customWidth="1"/>
    <col min="9480" max="9480" width="17.109375" style="5" customWidth="1"/>
    <col min="9481" max="9481" width="13.33203125" style="5" customWidth="1"/>
    <col min="9482" max="9482" width="14.44140625" style="5" customWidth="1"/>
    <col min="9483" max="9483" width="14.109375" style="5" customWidth="1"/>
    <col min="9484" max="9484" width="9.6640625" style="5" customWidth="1"/>
    <col min="9485" max="9485" width="16" style="5" customWidth="1"/>
    <col min="9486" max="9486" width="14.33203125" style="5" customWidth="1"/>
    <col min="9487" max="9487" width="16.33203125" style="5" customWidth="1"/>
    <col min="9488" max="9488" width="14.44140625" style="5" customWidth="1"/>
    <col min="9489" max="9489" width="16" style="5" customWidth="1"/>
    <col min="9490" max="9490" width="14.5546875" style="5" bestFit="1" customWidth="1"/>
    <col min="9491" max="9491" width="14.109375" style="5" customWidth="1"/>
    <col min="9492" max="9493" width="14.5546875" style="5" customWidth="1"/>
    <col min="9494" max="9494" width="14.6640625" style="5" customWidth="1"/>
    <col min="9495" max="9495" width="12.6640625" style="5" customWidth="1"/>
    <col min="9496" max="9496" width="14.5546875" style="5" customWidth="1"/>
    <col min="9497" max="9728" width="9.109375" style="5"/>
    <col min="9729" max="9729" width="6.109375" style="5" customWidth="1"/>
    <col min="9730" max="9730" width="49.88671875" style="5" customWidth="1"/>
    <col min="9731" max="9731" width="8.5546875" style="5" customWidth="1"/>
    <col min="9732" max="9732" width="10.6640625" style="5" customWidth="1"/>
    <col min="9733" max="9733" width="14.44140625" style="5" customWidth="1"/>
    <col min="9734" max="9734" width="12.6640625" style="5" customWidth="1"/>
    <col min="9735" max="9735" width="12.44140625" style="5" customWidth="1"/>
    <col min="9736" max="9736" width="17.109375" style="5" customWidth="1"/>
    <col min="9737" max="9737" width="13.33203125" style="5" customWidth="1"/>
    <col min="9738" max="9738" width="14.44140625" style="5" customWidth="1"/>
    <col min="9739" max="9739" width="14.109375" style="5" customWidth="1"/>
    <col min="9740" max="9740" width="9.6640625" style="5" customWidth="1"/>
    <col min="9741" max="9741" width="16" style="5" customWidth="1"/>
    <col min="9742" max="9742" width="14.33203125" style="5" customWidth="1"/>
    <col min="9743" max="9743" width="16.33203125" style="5" customWidth="1"/>
    <col min="9744" max="9744" width="14.44140625" style="5" customWidth="1"/>
    <col min="9745" max="9745" width="16" style="5" customWidth="1"/>
    <col min="9746" max="9746" width="14.5546875" style="5" bestFit="1" customWidth="1"/>
    <col min="9747" max="9747" width="14.109375" style="5" customWidth="1"/>
    <col min="9748" max="9749" width="14.5546875" style="5" customWidth="1"/>
    <col min="9750" max="9750" width="14.6640625" style="5" customWidth="1"/>
    <col min="9751" max="9751" width="12.6640625" style="5" customWidth="1"/>
    <col min="9752" max="9752" width="14.5546875" style="5" customWidth="1"/>
    <col min="9753" max="9984" width="9.109375" style="5"/>
    <col min="9985" max="9985" width="6.109375" style="5" customWidth="1"/>
    <col min="9986" max="9986" width="49.88671875" style="5" customWidth="1"/>
    <col min="9987" max="9987" width="8.5546875" style="5" customWidth="1"/>
    <col min="9988" max="9988" width="10.6640625" style="5" customWidth="1"/>
    <col min="9989" max="9989" width="14.44140625" style="5" customWidth="1"/>
    <col min="9990" max="9990" width="12.6640625" style="5" customWidth="1"/>
    <col min="9991" max="9991" width="12.44140625" style="5" customWidth="1"/>
    <col min="9992" max="9992" width="17.109375" style="5" customWidth="1"/>
    <col min="9993" max="9993" width="13.33203125" style="5" customWidth="1"/>
    <col min="9994" max="9994" width="14.44140625" style="5" customWidth="1"/>
    <col min="9995" max="9995" width="14.109375" style="5" customWidth="1"/>
    <col min="9996" max="9996" width="9.6640625" style="5" customWidth="1"/>
    <col min="9997" max="9997" width="16" style="5" customWidth="1"/>
    <col min="9998" max="9998" width="14.33203125" style="5" customWidth="1"/>
    <col min="9999" max="9999" width="16.33203125" style="5" customWidth="1"/>
    <col min="10000" max="10000" width="14.44140625" style="5" customWidth="1"/>
    <col min="10001" max="10001" width="16" style="5" customWidth="1"/>
    <col min="10002" max="10002" width="14.5546875" style="5" bestFit="1" customWidth="1"/>
    <col min="10003" max="10003" width="14.109375" style="5" customWidth="1"/>
    <col min="10004" max="10005" width="14.5546875" style="5" customWidth="1"/>
    <col min="10006" max="10006" width="14.6640625" style="5" customWidth="1"/>
    <col min="10007" max="10007" width="12.6640625" style="5" customWidth="1"/>
    <col min="10008" max="10008" width="14.5546875" style="5" customWidth="1"/>
    <col min="10009" max="10240" width="9.109375" style="5"/>
    <col min="10241" max="10241" width="6.109375" style="5" customWidth="1"/>
    <col min="10242" max="10242" width="49.88671875" style="5" customWidth="1"/>
    <col min="10243" max="10243" width="8.5546875" style="5" customWidth="1"/>
    <col min="10244" max="10244" width="10.6640625" style="5" customWidth="1"/>
    <col min="10245" max="10245" width="14.44140625" style="5" customWidth="1"/>
    <col min="10246" max="10246" width="12.6640625" style="5" customWidth="1"/>
    <col min="10247" max="10247" width="12.44140625" style="5" customWidth="1"/>
    <col min="10248" max="10248" width="17.109375" style="5" customWidth="1"/>
    <col min="10249" max="10249" width="13.33203125" style="5" customWidth="1"/>
    <col min="10250" max="10250" width="14.44140625" style="5" customWidth="1"/>
    <col min="10251" max="10251" width="14.109375" style="5" customWidth="1"/>
    <col min="10252" max="10252" width="9.6640625" style="5" customWidth="1"/>
    <col min="10253" max="10253" width="16" style="5" customWidth="1"/>
    <col min="10254" max="10254" width="14.33203125" style="5" customWidth="1"/>
    <col min="10255" max="10255" width="16.33203125" style="5" customWidth="1"/>
    <col min="10256" max="10256" width="14.44140625" style="5" customWidth="1"/>
    <col min="10257" max="10257" width="16" style="5" customWidth="1"/>
    <col min="10258" max="10258" width="14.5546875" style="5" bestFit="1" customWidth="1"/>
    <col min="10259" max="10259" width="14.109375" style="5" customWidth="1"/>
    <col min="10260" max="10261" width="14.5546875" style="5" customWidth="1"/>
    <col min="10262" max="10262" width="14.6640625" style="5" customWidth="1"/>
    <col min="10263" max="10263" width="12.6640625" style="5" customWidth="1"/>
    <col min="10264" max="10264" width="14.5546875" style="5" customWidth="1"/>
    <col min="10265" max="10496" width="9.109375" style="5"/>
    <col min="10497" max="10497" width="6.109375" style="5" customWidth="1"/>
    <col min="10498" max="10498" width="49.88671875" style="5" customWidth="1"/>
    <col min="10499" max="10499" width="8.5546875" style="5" customWidth="1"/>
    <col min="10500" max="10500" width="10.6640625" style="5" customWidth="1"/>
    <col min="10501" max="10501" width="14.44140625" style="5" customWidth="1"/>
    <col min="10502" max="10502" width="12.6640625" style="5" customWidth="1"/>
    <col min="10503" max="10503" width="12.44140625" style="5" customWidth="1"/>
    <col min="10504" max="10504" width="17.109375" style="5" customWidth="1"/>
    <col min="10505" max="10505" width="13.33203125" style="5" customWidth="1"/>
    <col min="10506" max="10506" width="14.44140625" style="5" customWidth="1"/>
    <col min="10507" max="10507" width="14.109375" style="5" customWidth="1"/>
    <col min="10508" max="10508" width="9.6640625" style="5" customWidth="1"/>
    <col min="10509" max="10509" width="16" style="5" customWidth="1"/>
    <col min="10510" max="10510" width="14.33203125" style="5" customWidth="1"/>
    <col min="10511" max="10511" width="16.33203125" style="5" customWidth="1"/>
    <col min="10512" max="10512" width="14.44140625" style="5" customWidth="1"/>
    <col min="10513" max="10513" width="16" style="5" customWidth="1"/>
    <col min="10514" max="10514" width="14.5546875" style="5" bestFit="1" customWidth="1"/>
    <col min="10515" max="10515" width="14.109375" style="5" customWidth="1"/>
    <col min="10516" max="10517" width="14.5546875" style="5" customWidth="1"/>
    <col min="10518" max="10518" width="14.6640625" style="5" customWidth="1"/>
    <col min="10519" max="10519" width="12.6640625" style="5" customWidth="1"/>
    <col min="10520" max="10520" width="14.5546875" style="5" customWidth="1"/>
    <col min="10521" max="10752" width="9.109375" style="5"/>
    <col min="10753" max="10753" width="6.109375" style="5" customWidth="1"/>
    <col min="10754" max="10754" width="49.88671875" style="5" customWidth="1"/>
    <col min="10755" max="10755" width="8.5546875" style="5" customWidth="1"/>
    <col min="10756" max="10756" width="10.6640625" style="5" customWidth="1"/>
    <col min="10757" max="10757" width="14.44140625" style="5" customWidth="1"/>
    <col min="10758" max="10758" width="12.6640625" style="5" customWidth="1"/>
    <col min="10759" max="10759" width="12.44140625" style="5" customWidth="1"/>
    <col min="10760" max="10760" width="17.109375" style="5" customWidth="1"/>
    <col min="10761" max="10761" width="13.33203125" style="5" customWidth="1"/>
    <col min="10762" max="10762" width="14.44140625" style="5" customWidth="1"/>
    <col min="10763" max="10763" width="14.109375" style="5" customWidth="1"/>
    <col min="10764" max="10764" width="9.6640625" style="5" customWidth="1"/>
    <col min="10765" max="10765" width="16" style="5" customWidth="1"/>
    <col min="10766" max="10766" width="14.33203125" style="5" customWidth="1"/>
    <col min="10767" max="10767" width="16.33203125" style="5" customWidth="1"/>
    <col min="10768" max="10768" width="14.44140625" style="5" customWidth="1"/>
    <col min="10769" max="10769" width="16" style="5" customWidth="1"/>
    <col min="10770" max="10770" width="14.5546875" style="5" bestFit="1" customWidth="1"/>
    <col min="10771" max="10771" width="14.109375" style="5" customWidth="1"/>
    <col min="10772" max="10773" width="14.5546875" style="5" customWidth="1"/>
    <col min="10774" max="10774" width="14.6640625" style="5" customWidth="1"/>
    <col min="10775" max="10775" width="12.6640625" style="5" customWidth="1"/>
    <col min="10776" max="10776" width="14.5546875" style="5" customWidth="1"/>
    <col min="10777" max="11008" width="9.109375" style="5"/>
    <col min="11009" max="11009" width="6.109375" style="5" customWidth="1"/>
    <col min="11010" max="11010" width="49.88671875" style="5" customWidth="1"/>
    <col min="11011" max="11011" width="8.5546875" style="5" customWidth="1"/>
    <col min="11012" max="11012" width="10.6640625" style="5" customWidth="1"/>
    <col min="11013" max="11013" width="14.44140625" style="5" customWidth="1"/>
    <col min="11014" max="11014" width="12.6640625" style="5" customWidth="1"/>
    <col min="11015" max="11015" width="12.44140625" style="5" customWidth="1"/>
    <col min="11016" max="11016" width="17.109375" style="5" customWidth="1"/>
    <col min="11017" max="11017" width="13.33203125" style="5" customWidth="1"/>
    <col min="11018" max="11018" width="14.44140625" style="5" customWidth="1"/>
    <col min="11019" max="11019" width="14.109375" style="5" customWidth="1"/>
    <col min="11020" max="11020" width="9.6640625" style="5" customWidth="1"/>
    <col min="11021" max="11021" width="16" style="5" customWidth="1"/>
    <col min="11022" max="11022" width="14.33203125" style="5" customWidth="1"/>
    <col min="11023" max="11023" width="16.33203125" style="5" customWidth="1"/>
    <col min="11024" max="11024" width="14.44140625" style="5" customWidth="1"/>
    <col min="11025" max="11025" width="16" style="5" customWidth="1"/>
    <col min="11026" max="11026" width="14.5546875" style="5" bestFit="1" customWidth="1"/>
    <col min="11027" max="11027" width="14.109375" style="5" customWidth="1"/>
    <col min="11028" max="11029" width="14.5546875" style="5" customWidth="1"/>
    <col min="11030" max="11030" width="14.6640625" style="5" customWidth="1"/>
    <col min="11031" max="11031" width="12.6640625" style="5" customWidth="1"/>
    <col min="11032" max="11032" width="14.5546875" style="5" customWidth="1"/>
    <col min="11033" max="11264" width="9.109375" style="5"/>
    <col min="11265" max="11265" width="6.109375" style="5" customWidth="1"/>
    <col min="11266" max="11266" width="49.88671875" style="5" customWidth="1"/>
    <col min="11267" max="11267" width="8.5546875" style="5" customWidth="1"/>
    <col min="11268" max="11268" width="10.6640625" style="5" customWidth="1"/>
    <col min="11269" max="11269" width="14.44140625" style="5" customWidth="1"/>
    <col min="11270" max="11270" width="12.6640625" style="5" customWidth="1"/>
    <col min="11271" max="11271" width="12.44140625" style="5" customWidth="1"/>
    <col min="11272" max="11272" width="17.109375" style="5" customWidth="1"/>
    <col min="11273" max="11273" width="13.33203125" style="5" customWidth="1"/>
    <col min="11274" max="11274" width="14.44140625" style="5" customWidth="1"/>
    <col min="11275" max="11275" width="14.109375" style="5" customWidth="1"/>
    <col min="11276" max="11276" width="9.6640625" style="5" customWidth="1"/>
    <col min="11277" max="11277" width="16" style="5" customWidth="1"/>
    <col min="11278" max="11278" width="14.33203125" style="5" customWidth="1"/>
    <col min="11279" max="11279" width="16.33203125" style="5" customWidth="1"/>
    <col min="11280" max="11280" width="14.44140625" style="5" customWidth="1"/>
    <col min="11281" max="11281" width="16" style="5" customWidth="1"/>
    <col min="11282" max="11282" width="14.5546875" style="5" bestFit="1" customWidth="1"/>
    <col min="11283" max="11283" width="14.109375" style="5" customWidth="1"/>
    <col min="11284" max="11285" width="14.5546875" style="5" customWidth="1"/>
    <col min="11286" max="11286" width="14.6640625" style="5" customWidth="1"/>
    <col min="11287" max="11287" width="12.6640625" style="5" customWidth="1"/>
    <col min="11288" max="11288" width="14.5546875" style="5" customWidth="1"/>
    <col min="11289" max="11520" width="9.109375" style="5"/>
    <col min="11521" max="11521" width="6.109375" style="5" customWidth="1"/>
    <col min="11522" max="11522" width="49.88671875" style="5" customWidth="1"/>
    <col min="11523" max="11523" width="8.5546875" style="5" customWidth="1"/>
    <col min="11524" max="11524" width="10.6640625" style="5" customWidth="1"/>
    <col min="11525" max="11525" width="14.44140625" style="5" customWidth="1"/>
    <col min="11526" max="11526" width="12.6640625" style="5" customWidth="1"/>
    <col min="11527" max="11527" width="12.44140625" style="5" customWidth="1"/>
    <col min="11528" max="11528" width="17.109375" style="5" customWidth="1"/>
    <col min="11529" max="11529" width="13.33203125" style="5" customWidth="1"/>
    <col min="11530" max="11530" width="14.44140625" style="5" customWidth="1"/>
    <col min="11531" max="11531" width="14.109375" style="5" customWidth="1"/>
    <col min="11532" max="11532" width="9.6640625" style="5" customWidth="1"/>
    <col min="11533" max="11533" width="16" style="5" customWidth="1"/>
    <col min="11534" max="11534" width="14.33203125" style="5" customWidth="1"/>
    <col min="11535" max="11535" width="16.33203125" style="5" customWidth="1"/>
    <col min="11536" max="11536" width="14.44140625" style="5" customWidth="1"/>
    <col min="11537" max="11537" width="16" style="5" customWidth="1"/>
    <col min="11538" max="11538" width="14.5546875" style="5" bestFit="1" customWidth="1"/>
    <col min="11539" max="11539" width="14.109375" style="5" customWidth="1"/>
    <col min="11540" max="11541" width="14.5546875" style="5" customWidth="1"/>
    <col min="11542" max="11542" width="14.6640625" style="5" customWidth="1"/>
    <col min="11543" max="11543" width="12.6640625" style="5" customWidth="1"/>
    <col min="11544" max="11544" width="14.5546875" style="5" customWidth="1"/>
    <col min="11545" max="11776" width="9.109375" style="5"/>
    <col min="11777" max="11777" width="6.109375" style="5" customWidth="1"/>
    <col min="11778" max="11778" width="49.88671875" style="5" customWidth="1"/>
    <col min="11779" max="11779" width="8.5546875" style="5" customWidth="1"/>
    <col min="11780" max="11780" width="10.6640625" style="5" customWidth="1"/>
    <col min="11781" max="11781" width="14.44140625" style="5" customWidth="1"/>
    <col min="11782" max="11782" width="12.6640625" style="5" customWidth="1"/>
    <col min="11783" max="11783" width="12.44140625" style="5" customWidth="1"/>
    <col min="11784" max="11784" width="17.109375" style="5" customWidth="1"/>
    <col min="11785" max="11785" width="13.33203125" style="5" customWidth="1"/>
    <col min="11786" max="11786" width="14.44140625" style="5" customWidth="1"/>
    <col min="11787" max="11787" width="14.109375" style="5" customWidth="1"/>
    <col min="11788" max="11788" width="9.6640625" style="5" customWidth="1"/>
    <col min="11789" max="11789" width="16" style="5" customWidth="1"/>
    <col min="11790" max="11790" width="14.33203125" style="5" customWidth="1"/>
    <col min="11791" max="11791" width="16.33203125" style="5" customWidth="1"/>
    <col min="11792" max="11792" width="14.44140625" style="5" customWidth="1"/>
    <col min="11793" max="11793" width="16" style="5" customWidth="1"/>
    <col min="11794" max="11794" width="14.5546875" style="5" bestFit="1" customWidth="1"/>
    <col min="11795" max="11795" width="14.109375" style="5" customWidth="1"/>
    <col min="11796" max="11797" width="14.5546875" style="5" customWidth="1"/>
    <col min="11798" max="11798" width="14.6640625" style="5" customWidth="1"/>
    <col min="11799" max="11799" width="12.6640625" style="5" customWidth="1"/>
    <col min="11800" max="11800" width="14.5546875" style="5" customWidth="1"/>
    <col min="11801" max="12032" width="9.109375" style="5"/>
    <col min="12033" max="12033" width="6.109375" style="5" customWidth="1"/>
    <col min="12034" max="12034" width="49.88671875" style="5" customWidth="1"/>
    <col min="12035" max="12035" width="8.5546875" style="5" customWidth="1"/>
    <col min="12036" max="12036" width="10.6640625" style="5" customWidth="1"/>
    <col min="12037" max="12037" width="14.44140625" style="5" customWidth="1"/>
    <col min="12038" max="12038" width="12.6640625" style="5" customWidth="1"/>
    <col min="12039" max="12039" width="12.44140625" style="5" customWidth="1"/>
    <col min="12040" max="12040" width="17.109375" style="5" customWidth="1"/>
    <col min="12041" max="12041" width="13.33203125" style="5" customWidth="1"/>
    <col min="12042" max="12042" width="14.44140625" style="5" customWidth="1"/>
    <col min="12043" max="12043" width="14.109375" style="5" customWidth="1"/>
    <col min="12044" max="12044" width="9.6640625" style="5" customWidth="1"/>
    <col min="12045" max="12045" width="16" style="5" customWidth="1"/>
    <col min="12046" max="12046" width="14.33203125" style="5" customWidth="1"/>
    <col min="12047" max="12047" width="16.33203125" style="5" customWidth="1"/>
    <col min="12048" max="12048" width="14.44140625" style="5" customWidth="1"/>
    <col min="12049" max="12049" width="16" style="5" customWidth="1"/>
    <col min="12050" max="12050" width="14.5546875" style="5" bestFit="1" customWidth="1"/>
    <col min="12051" max="12051" width="14.109375" style="5" customWidth="1"/>
    <col min="12052" max="12053" width="14.5546875" style="5" customWidth="1"/>
    <col min="12054" max="12054" width="14.6640625" style="5" customWidth="1"/>
    <col min="12055" max="12055" width="12.6640625" style="5" customWidth="1"/>
    <col min="12056" max="12056" width="14.5546875" style="5" customWidth="1"/>
    <col min="12057" max="12288" width="9.109375" style="5"/>
    <col min="12289" max="12289" width="6.109375" style="5" customWidth="1"/>
    <col min="12290" max="12290" width="49.88671875" style="5" customWidth="1"/>
    <col min="12291" max="12291" width="8.5546875" style="5" customWidth="1"/>
    <col min="12292" max="12292" width="10.6640625" style="5" customWidth="1"/>
    <col min="12293" max="12293" width="14.44140625" style="5" customWidth="1"/>
    <col min="12294" max="12294" width="12.6640625" style="5" customWidth="1"/>
    <col min="12295" max="12295" width="12.44140625" style="5" customWidth="1"/>
    <col min="12296" max="12296" width="17.109375" style="5" customWidth="1"/>
    <col min="12297" max="12297" width="13.33203125" style="5" customWidth="1"/>
    <col min="12298" max="12298" width="14.44140625" style="5" customWidth="1"/>
    <col min="12299" max="12299" width="14.109375" style="5" customWidth="1"/>
    <col min="12300" max="12300" width="9.6640625" style="5" customWidth="1"/>
    <col min="12301" max="12301" width="16" style="5" customWidth="1"/>
    <col min="12302" max="12302" width="14.33203125" style="5" customWidth="1"/>
    <col min="12303" max="12303" width="16.33203125" style="5" customWidth="1"/>
    <col min="12304" max="12304" width="14.44140625" style="5" customWidth="1"/>
    <col min="12305" max="12305" width="16" style="5" customWidth="1"/>
    <col min="12306" max="12306" width="14.5546875" style="5" bestFit="1" customWidth="1"/>
    <col min="12307" max="12307" width="14.109375" style="5" customWidth="1"/>
    <col min="12308" max="12309" width="14.5546875" style="5" customWidth="1"/>
    <col min="12310" max="12310" width="14.6640625" style="5" customWidth="1"/>
    <col min="12311" max="12311" width="12.6640625" style="5" customWidth="1"/>
    <col min="12312" max="12312" width="14.5546875" style="5" customWidth="1"/>
    <col min="12313" max="12544" width="9.109375" style="5"/>
    <col min="12545" max="12545" width="6.109375" style="5" customWidth="1"/>
    <col min="12546" max="12546" width="49.88671875" style="5" customWidth="1"/>
    <col min="12547" max="12547" width="8.5546875" style="5" customWidth="1"/>
    <col min="12548" max="12548" width="10.6640625" style="5" customWidth="1"/>
    <col min="12549" max="12549" width="14.44140625" style="5" customWidth="1"/>
    <col min="12550" max="12550" width="12.6640625" style="5" customWidth="1"/>
    <col min="12551" max="12551" width="12.44140625" style="5" customWidth="1"/>
    <col min="12552" max="12552" width="17.109375" style="5" customWidth="1"/>
    <col min="12553" max="12553" width="13.33203125" style="5" customWidth="1"/>
    <col min="12554" max="12554" width="14.44140625" style="5" customWidth="1"/>
    <col min="12555" max="12555" width="14.109375" style="5" customWidth="1"/>
    <col min="12556" max="12556" width="9.6640625" style="5" customWidth="1"/>
    <col min="12557" max="12557" width="16" style="5" customWidth="1"/>
    <col min="12558" max="12558" width="14.33203125" style="5" customWidth="1"/>
    <col min="12559" max="12559" width="16.33203125" style="5" customWidth="1"/>
    <col min="12560" max="12560" width="14.44140625" style="5" customWidth="1"/>
    <col min="12561" max="12561" width="16" style="5" customWidth="1"/>
    <col min="12562" max="12562" width="14.5546875" style="5" bestFit="1" customWidth="1"/>
    <col min="12563" max="12563" width="14.109375" style="5" customWidth="1"/>
    <col min="12564" max="12565" width="14.5546875" style="5" customWidth="1"/>
    <col min="12566" max="12566" width="14.6640625" style="5" customWidth="1"/>
    <col min="12567" max="12567" width="12.6640625" style="5" customWidth="1"/>
    <col min="12568" max="12568" width="14.5546875" style="5" customWidth="1"/>
    <col min="12569" max="12800" width="9.109375" style="5"/>
    <col min="12801" max="12801" width="6.109375" style="5" customWidth="1"/>
    <col min="12802" max="12802" width="49.88671875" style="5" customWidth="1"/>
    <col min="12803" max="12803" width="8.5546875" style="5" customWidth="1"/>
    <col min="12804" max="12804" width="10.6640625" style="5" customWidth="1"/>
    <col min="12805" max="12805" width="14.44140625" style="5" customWidth="1"/>
    <col min="12806" max="12806" width="12.6640625" style="5" customWidth="1"/>
    <col min="12807" max="12807" width="12.44140625" style="5" customWidth="1"/>
    <col min="12808" max="12808" width="17.109375" style="5" customWidth="1"/>
    <col min="12809" max="12809" width="13.33203125" style="5" customWidth="1"/>
    <col min="12810" max="12810" width="14.44140625" style="5" customWidth="1"/>
    <col min="12811" max="12811" width="14.109375" style="5" customWidth="1"/>
    <col min="12812" max="12812" width="9.6640625" style="5" customWidth="1"/>
    <col min="12813" max="12813" width="16" style="5" customWidth="1"/>
    <col min="12814" max="12814" width="14.33203125" style="5" customWidth="1"/>
    <col min="12815" max="12815" width="16.33203125" style="5" customWidth="1"/>
    <col min="12816" max="12816" width="14.44140625" style="5" customWidth="1"/>
    <col min="12817" max="12817" width="16" style="5" customWidth="1"/>
    <col min="12818" max="12818" width="14.5546875" style="5" bestFit="1" customWidth="1"/>
    <col min="12819" max="12819" width="14.109375" style="5" customWidth="1"/>
    <col min="12820" max="12821" width="14.5546875" style="5" customWidth="1"/>
    <col min="12822" max="12822" width="14.6640625" style="5" customWidth="1"/>
    <col min="12823" max="12823" width="12.6640625" style="5" customWidth="1"/>
    <col min="12824" max="12824" width="14.5546875" style="5" customWidth="1"/>
    <col min="12825" max="13056" width="9.109375" style="5"/>
    <col min="13057" max="13057" width="6.109375" style="5" customWidth="1"/>
    <col min="13058" max="13058" width="49.88671875" style="5" customWidth="1"/>
    <col min="13059" max="13059" width="8.5546875" style="5" customWidth="1"/>
    <col min="13060" max="13060" width="10.6640625" style="5" customWidth="1"/>
    <col min="13061" max="13061" width="14.44140625" style="5" customWidth="1"/>
    <col min="13062" max="13062" width="12.6640625" style="5" customWidth="1"/>
    <col min="13063" max="13063" width="12.44140625" style="5" customWidth="1"/>
    <col min="13064" max="13064" width="17.109375" style="5" customWidth="1"/>
    <col min="13065" max="13065" width="13.33203125" style="5" customWidth="1"/>
    <col min="13066" max="13066" width="14.44140625" style="5" customWidth="1"/>
    <col min="13067" max="13067" width="14.109375" style="5" customWidth="1"/>
    <col min="13068" max="13068" width="9.6640625" style="5" customWidth="1"/>
    <col min="13069" max="13069" width="16" style="5" customWidth="1"/>
    <col min="13070" max="13070" width="14.33203125" style="5" customWidth="1"/>
    <col min="13071" max="13071" width="16.33203125" style="5" customWidth="1"/>
    <col min="13072" max="13072" width="14.44140625" style="5" customWidth="1"/>
    <col min="13073" max="13073" width="16" style="5" customWidth="1"/>
    <col min="13074" max="13074" width="14.5546875" style="5" bestFit="1" customWidth="1"/>
    <col min="13075" max="13075" width="14.109375" style="5" customWidth="1"/>
    <col min="13076" max="13077" width="14.5546875" style="5" customWidth="1"/>
    <col min="13078" max="13078" width="14.6640625" style="5" customWidth="1"/>
    <col min="13079" max="13079" width="12.6640625" style="5" customWidth="1"/>
    <col min="13080" max="13080" width="14.5546875" style="5" customWidth="1"/>
    <col min="13081" max="13312" width="9.109375" style="5"/>
    <col min="13313" max="13313" width="6.109375" style="5" customWidth="1"/>
    <col min="13314" max="13314" width="49.88671875" style="5" customWidth="1"/>
    <col min="13315" max="13315" width="8.5546875" style="5" customWidth="1"/>
    <col min="13316" max="13316" width="10.6640625" style="5" customWidth="1"/>
    <col min="13317" max="13317" width="14.44140625" style="5" customWidth="1"/>
    <col min="13318" max="13318" width="12.6640625" style="5" customWidth="1"/>
    <col min="13319" max="13319" width="12.44140625" style="5" customWidth="1"/>
    <col min="13320" max="13320" width="17.109375" style="5" customWidth="1"/>
    <col min="13321" max="13321" width="13.33203125" style="5" customWidth="1"/>
    <col min="13322" max="13322" width="14.44140625" style="5" customWidth="1"/>
    <col min="13323" max="13323" width="14.109375" style="5" customWidth="1"/>
    <col min="13324" max="13324" width="9.6640625" style="5" customWidth="1"/>
    <col min="13325" max="13325" width="16" style="5" customWidth="1"/>
    <col min="13326" max="13326" width="14.33203125" style="5" customWidth="1"/>
    <col min="13327" max="13327" width="16.33203125" style="5" customWidth="1"/>
    <col min="13328" max="13328" width="14.44140625" style="5" customWidth="1"/>
    <col min="13329" max="13329" width="16" style="5" customWidth="1"/>
    <col min="13330" max="13330" width="14.5546875" style="5" bestFit="1" customWidth="1"/>
    <col min="13331" max="13331" width="14.109375" style="5" customWidth="1"/>
    <col min="13332" max="13333" width="14.5546875" style="5" customWidth="1"/>
    <col min="13334" max="13334" width="14.6640625" style="5" customWidth="1"/>
    <col min="13335" max="13335" width="12.6640625" style="5" customWidth="1"/>
    <col min="13336" max="13336" width="14.5546875" style="5" customWidth="1"/>
    <col min="13337" max="13568" width="9.109375" style="5"/>
    <col min="13569" max="13569" width="6.109375" style="5" customWidth="1"/>
    <col min="13570" max="13570" width="49.88671875" style="5" customWidth="1"/>
    <col min="13571" max="13571" width="8.5546875" style="5" customWidth="1"/>
    <col min="13572" max="13572" width="10.6640625" style="5" customWidth="1"/>
    <col min="13573" max="13573" width="14.44140625" style="5" customWidth="1"/>
    <col min="13574" max="13574" width="12.6640625" style="5" customWidth="1"/>
    <col min="13575" max="13575" width="12.44140625" style="5" customWidth="1"/>
    <col min="13576" max="13576" width="17.109375" style="5" customWidth="1"/>
    <col min="13577" max="13577" width="13.33203125" style="5" customWidth="1"/>
    <col min="13578" max="13578" width="14.44140625" style="5" customWidth="1"/>
    <col min="13579" max="13579" width="14.109375" style="5" customWidth="1"/>
    <col min="13580" max="13580" width="9.6640625" style="5" customWidth="1"/>
    <col min="13581" max="13581" width="16" style="5" customWidth="1"/>
    <col min="13582" max="13582" width="14.33203125" style="5" customWidth="1"/>
    <col min="13583" max="13583" width="16.33203125" style="5" customWidth="1"/>
    <col min="13584" max="13584" width="14.44140625" style="5" customWidth="1"/>
    <col min="13585" max="13585" width="16" style="5" customWidth="1"/>
    <col min="13586" max="13586" width="14.5546875" style="5" bestFit="1" customWidth="1"/>
    <col min="13587" max="13587" width="14.109375" style="5" customWidth="1"/>
    <col min="13588" max="13589" width="14.5546875" style="5" customWidth="1"/>
    <col min="13590" max="13590" width="14.6640625" style="5" customWidth="1"/>
    <col min="13591" max="13591" width="12.6640625" style="5" customWidth="1"/>
    <col min="13592" max="13592" width="14.5546875" style="5" customWidth="1"/>
    <col min="13593" max="13824" width="9.109375" style="5"/>
    <col min="13825" max="13825" width="6.109375" style="5" customWidth="1"/>
    <col min="13826" max="13826" width="49.88671875" style="5" customWidth="1"/>
    <col min="13827" max="13827" width="8.5546875" style="5" customWidth="1"/>
    <col min="13828" max="13828" width="10.6640625" style="5" customWidth="1"/>
    <col min="13829" max="13829" width="14.44140625" style="5" customWidth="1"/>
    <col min="13830" max="13830" width="12.6640625" style="5" customWidth="1"/>
    <col min="13831" max="13831" width="12.44140625" style="5" customWidth="1"/>
    <col min="13832" max="13832" width="17.109375" style="5" customWidth="1"/>
    <col min="13833" max="13833" width="13.33203125" style="5" customWidth="1"/>
    <col min="13834" max="13834" width="14.44140625" style="5" customWidth="1"/>
    <col min="13835" max="13835" width="14.109375" style="5" customWidth="1"/>
    <col min="13836" max="13836" width="9.6640625" style="5" customWidth="1"/>
    <col min="13837" max="13837" width="16" style="5" customWidth="1"/>
    <col min="13838" max="13838" width="14.33203125" style="5" customWidth="1"/>
    <col min="13839" max="13839" width="16.33203125" style="5" customWidth="1"/>
    <col min="13840" max="13840" width="14.44140625" style="5" customWidth="1"/>
    <col min="13841" max="13841" width="16" style="5" customWidth="1"/>
    <col min="13842" max="13842" width="14.5546875" style="5" bestFit="1" customWidth="1"/>
    <col min="13843" max="13843" width="14.109375" style="5" customWidth="1"/>
    <col min="13844" max="13845" width="14.5546875" style="5" customWidth="1"/>
    <col min="13846" max="13846" width="14.6640625" style="5" customWidth="1"/>
    <col min="13847" max="13847" width="12.6640625" style="5" customWidth="1"/>
    <col min="13848" max="13848" width="14.5546875" style="5" customWidth="1"/>
    <col min="13849" max="14080" width="9.109375" style="5"/>
    <col min="14081" max="14081" width="6.109375" style="5" customWidth="1"/>
    <col min="14082" max="14082" width="49.88671875" style="5" customWidth="1"/>
    <col min="14083" max="14083" width="8.5546875" style="5" customWidth="1"/>
    <col min="14084" max="14084" width="10.6640625" style="5" customWidth="1"/>
    <col min="14085" max="14085" width="14.44140625" style="5" customWidth="1"/>
    <col min="14086" max="14086" width="12.6640625" style="5" customWidth="1"/>
    <col min="14087" max="14087" width="12.44140625" style="5" customWidth="1"/>
    <col min="14088" max="14088" width="17.109375" style="5" customWidth="1"/>
    <col min="14089" max="14089" width="13.33203125" style="5" customWidth="1"/>
    <col min="14090" max="14090" width="14.44140625" style="5" customWidth="1"/>
    <col min="14091" max="14091" width="14.109375" style="5" customWidth="1"/>
    <col min="14092" max="14092" width="9.6640625" style="5" customWidth="1"/>
    <col min="14093" max="14093" width="16" style="5" customWidth="1"/>
    <col min="14094" max="14094" width="14.33203125" style="5" customWidth="1"/>
    <col min="14095" max="14095" width="16.33203125" style="5" customWidth="1"/>
    <col min="14096" max="14096" width="14.44140625" style="5" customWidth="1"/>
    <col min="14097" max="14097" width="16" style="5" customWidth="1"/>
    <col min="14098" max="14098" width="14.5546875" style="5" bestFit="1" customWidth="1"/>
    <col min="14099" max="14099" width="14.109375" style="5" customWidth="1"/>
    <col min="14100" max="14101" width="14.5546875" style="5" customWidth="1"/>
    <col min="14102" max="14102" width="14.6640625" style="5" customWidth="1"/>
    <col min="14103" max="14103" width="12.6640625" style="5" customWidth="1"/>
    <col min="14104" max="14104" width="14.5546875" style="5" customWidth="1"/>
    <col min="14105" max="14336" width="9.109375" style="5"/>
    <col min="14337" max="14337" width="6.109375" style="5" customWidth="1"/>
    <col min="14338" max="14338" width="49.88671875" style="5" customWidth="1"/>
    <col min="14339" max="14339" width="8.5546875" style="5" customWidth="1"/>
    <col min="14340" max="14340" width="10.6640625" style="5" customWidth="1"/>
    <col min="14341" max="14341" width="14.44140625" style="5" customWidth="1"/>
    <col min="14342" max="14342" width="12.6640625" style="5" customWidth="1"/>
    <col min="14343" max="14343" width="12.44140625" style="5" customWidth="1"/>
    <col min="14344" max="14344" width="17.109375" style="5" customWidth="1"/>
    <col min="14345" max="14345" width="13.33203125" style="5" customWidth="1"/>
    <col min="14346" max="14346" width="14.44140625" style="5" customWidth="1"/>
    <col min="14347" max="14347" width="14.109375" style="5" customWidth="1"/>
    <col min="14348" max="14348" width="9.6640625" style="5" customWidth="1"/>
    <col min="14349" max="14349" width="16" style="5" customWidth="1"/>
    <col min="14350" max="14350" width="14.33203125" style="5" customWidth="1"/>
    <col min="14351" max="14351" width="16.33203125" style="5" customWidth="1"/>
    <col min="14352" max="14352" width="14.44140625" style="5" customWidth="1"/>
    <col min="14353" max="14353" width="16" style="5" customWidth="1"/>
    <col min="14354" max="14354" width="14.5546875" style="5" bestFit="1" customWidth="1"/>
    <col min="14355" max="14355" width="14.109375" style="5" customWidth="1"/>
    <col min="14356" max="14357" width="14.5546875" style="5" customWidth="1"/>
    <col min="14358" max="14358" width="14.6640625" style="5" customWidth="1"/>
    <col min="14359" max="14359" width="12.6640625" style="5" customWidth="1"/>
    <col min="14360" max="14360" width="14.5546875" style="5" customWidth="1"/>
    <col min="14361" max="14592" width="9.109375" style="5"/>
    <col min="14593" max="14593" width="6.109375" style="5" customWidth="1"/>
    <col min="14594" max="14594" width="49.88671875" style="5" customWidth="1"/>
    <col min="14595" max="14595" width="8.5546875" style="5" customWidth="1"/>
    <col min="14596" max="14596" width="10.6640625" style="5" customWidth="1"/>
    <col min="14597" max="14597" width="14.44140625" style="5" customWidth="1"/>
    <col min="14598" max="14598" width="12.6640625" style="5" customWidth="1"/>
    <col min="14599" max="14599" width="12.44140625" style="5" customWidth="1"/>
    <col min="14600" max="14600" width="17.109375" style="5" customWidth="1"/>
    <col min="14601" max="14601" width="13.33203125" style="5" customWidth="1"/>
    <col min="14602" max="14602" width="14.44140625" style="5" customWidth="1"/>
    <col min="14603" max="14603" width="14.109375" style="5" customWidth="1"/>
    <col min="14604" max="14604" width="9.6640625" style="5" customWidth="1"/>
    <col min="14605" max="14605" width="16" style="5" customWidth="1"/>
    <col min="14606" max="14606" width="14.33203125" style="5" customWidth="1"/>
    <col min="14607" max="14607" width="16.33203125" style="5" customWidth="1"/>
    <col min="14608" max="14608" width="14.44140625" style="5" customWidth="1"/>
    <col min="14609" max="14609" width="16" style="5" customWidth="1"/>
    <col min="14610" max="14610" width="14.5546875" style="5" bestFit="1" customWidth="1"/>
    <col min="14611" max="14611" width="14.109375" style="5" customWidth="1"/>
    <col min="14612" max="14613" width="14.5546875" style="5" customWidth="1"/>
    <col min="14614" max="14614" width="14.6640625" style="5" customWidth="1"/>
    <col min="14615" max="14615" width="12.6640625" style="5" customWidth="1"/>
    <col min="14616" max="14616" width="14.5546875" style="5" customWidth="1"/>
    <col min="14617" max="14848" width="9.109375" style="5"/>
    <col min="14849" max="14849" width="6.109375" style="5" customWidth="1"/>
    <col min="14850" max="14850" width="49.88671875" style="5" customWidth="1"/>
    <col min="14851" max="14851" width="8.5546875" style="5" customWidth="1"/>
    <col min="14852" max="14852" width="10.6640625" style="5" customWidth="1"/>
    <col min="14853" max="14853" width="14.44140625" style="5" customWidth="1"/>
    <col min="14854" max="14854" width="12.6640625" style="5" customWidth="1"/>
    <col min="14855" max="14855" width="12.44140625" style="5" customWidth="1"/>
    <col min="14856" max="14856" width="17.109375" style="5" customWidth="1"/>
    <col min="14857" max="14857" width="13.33203125" style="5" customWidth="1"/>
    <col min="14858" max="14858" width="14.44140625" style="5" customWidth="1"/>
    <col min="14859" max="14859" width="14.109375" style="5" customWidth="1"/>
    <col min="14860" max="14860" width="9.6640625" style="5" customWidth="1"/>
    <col min="14861" max="14861" width="16" style="5" customWidth="1"/>
    <col min="14862" max="14862" width="14.33203125" style="5" customWidth="1"/>
    <col min="14863" max="14863" width="16.33203125" style="5" customWidth="1"/>
    <col min="14864" max="14864" width="14.44140625" style="5" customWidth="1"/>
    <col min="14865" max="14865" width="16" style="5" customWidth="1"/>
    <col min="14866" max="14866" width="14.5546875" style="5" bestFit="1" customWidth="1"/>
    <col min="14867" max="14867" width="14.109375" style="5" customWidth="1"/>
    <col min="14868" max="14869" width="14.5546875" style="5" customWidth="1"/>
    <col min="14870" max="14870" width="14.6640625" style="5" customWidth="1"/>
    <col min="14871" max="14871" width="12.6640625" style="5" customWidth="1"/>
    <col min="14872" max="14872" width="14.5546875" style="5" customWidth="1"/>
    <col min="14873" max="15104" width="9.109375" style="5"/>
    <col min="15105" max="15105" width="6.109375" style="5" customWidth="1"/>
    <col min="15106" max="15106" width="49.88671875" style="5" customWidth="1"/>
    <col min="15107" max="15107" width="8.5546875" style="5" customWidth="1"/>
    <col min="15108" max="15108" width="10.6640625" style="5" customWidth="1"/>
    <col min="15109" max="15109" width="14.44140625" style="5" customWidth="1"/>
    <col min="15110" max="15110" width="12.6640625" style="5" customWidth="1"/>
    <col min="15111" max="15111" width="12.44140625" style="5" customWidth="1"/>
    <col min="15112" max="15112" width="17.109375" style="5" customWidth="1"/>
    <col min="15113" max="15113" width="13.33203125" style="5" customWidth="1"/>
    <col min="15114" max="15114" width="14.44140625" style="5" customWidth="1"/>
    <col min="15115" max="15115" width="14.109375" style="5" customWidth="1"/>
    <col min="15116" max="15116" width="9.6640625" style="5" customWidth="1"/>
    <col min="15117" max="15117" width="16" style="5" customWidth="1"/>
    <col min="15118" max="15118" width="14.33203125" style="5" customWidth="1"/>
    <col min="15119" max="15119" width="16.33203125" style="5" customWidth="1"/>
    <col min="15120" max="15120" width="14.44140625" style="5" customWidth="1"/>
    <col min="15121" max="15121" width="16" style="5" customWidth="1"/>
    <col min="15122" max="15122" width="14.5546875" style="5" bestFit="1" customWidth="1"/>
    <col min="15123" max="15123" width="14.109375" style="5" customWidth="1"/>
    <col min="15124" max="15125" width="14.5546875" style="5" customWidth="1"/>
    <col min="15126" max="15126" width="14.6640625" style="5" customWidth="1"/>
    <col min="15127" max="15127" width="12.6640625" style="5" customWidth="1"/>
    <col min="15128" max="15128" width="14.5546875" style="5" customWidth="1"/>
    <col min="15129" max="15360" width="9.109375" style="5"/>
    <col min="15361" max="15361" width="6.109375" style="5" customWidth="1"/>
    <col min="15362" max="15362" width="49.88671875" style="5" customWidth="1"/>
    <col min="15363" max="15363" width="8.5546875" style="5" customWidth="1"/>
    <col min="15364" max="15364" width="10.6640625" style="5" customWidth="1"/>
    <col min="15365" max="15365" width="14.44140625" style="5" customWidth="1"/>
    <col min="15366" max="15366" width="12.6640625" style="5" customWidth="1"/>
    <col min="15367" max="15367" width="12.44140625" style="5" customWidth="1"/>
    <col min="15368" max="15368" width="17.109375" style="5" customWidth="1"/>
    <col min="15369" max="15369" width="13.33203125" style="5" customWidth="1"/>
    <col min="15370" max="15370" width="14.44140625" style="5" customWidth="1"/>
    <col min="15371" max="15371" width="14.109375" style="5" customWidth="1"/>
    <col min="15372" max="15372" width="9.6640625" style="5" customWidth="1"/>
    <col min="15373" max="15373" width="16" style="5" customWidth="1"/>
    <col min="15374" max="15374" width="14.33203125" style="5" customWidth="1"/>
    <col min="15375" max="15375" width="16.33203125" style="5" customWidth="1"/>
    <col min="15376" max="15376" width="14.44140625" style="5" customWidth="1"/>
    <col min="15377" max="15377" width="16" style="5" customWidth="1"/>
    <col min="15378" max="15378" width="14.5546875" style="5" bestFit="1" customWidth="1"/>
    <col min="15379" max="15379" width="14.109375" style="5" customWidth="1"/>
    <col min="15380" max="15381" width="14.5546875" style="5" customWidth="1"/>
    <col min="15382" max="15382" width="14.6640625" style="5" customWidth="1"/>
    <col min="15383" max="15383" width="12.6640625" style="5" customWidth="1"/>
    <col min="15384" max="15384" width="14.5546875" style="5" customWidth="1"/>
    <col min="15385" max="15616" width="9.109375" style="5"/>
    <col min="15617" max="15617" width="6.109375" style="5" customWidth="1"/>
    <col min="15618" max="15618" width="49.88671875" style="5" customWidth="1"/>
    <col min="15619" max="15619" width="8.5546875" style="5" customWidth="1"/>
    <col min="15620" max="15620" width="10.6640625" style="5" customWidth="1"/>
    <col min="15621" max="15621" width="14.44140625" style="5" customWidth="1"/>
    <col min="15622" max="15622" width="12.6640625" style="5" customWidth="1"/>
    <col min="15623" max="15623" width="12.44140625" style="5" customWidth="1"/>
    <col min="15624" max="15624" width="17.109375" style="5" customWidth="1"/>
    <col min="15625" max="15625" width="13.33203125" style="5" customWidth="1"/>
    <col min="15626" max="15626" width="14.44140625" style="5" customWidth="1"/>
    <col min="15627" max="15627" width="14.109375" style="5" customWidth="1"/>
    <col min="15628" max="15628" width="9.6640625" style="5" customWidth="1"/>
    <col min="15629" max="15629" width="16" style="5" customWidth="1"/>
    <col min="15630" max="15630" width="14.33203125" style="5" customWidth="1"/>
    <col min="15631" max="15631" width="16.33203125" style="5" customWidth="1"/>
    <col min="15632" max="15632" width="14.44140625" style="5" customWidth="1"/>
    <col min="15633" max="15633" width="16" style="5" customWidth="1"/>
    <col min="15634" max="15634" width="14.5546875" style="5" bestFit="1" customWidth="1"/>
    <col min="15635" max="15635" width="14.109375" style="5" customWidth="1"/>
    <col min="15636" max="15637" width="14.5546875" style="5" customWidth="1"/>
    <col min="15638" max="15638" width="14.6640625" style="5" customWidth="1"/>
    <col min="15639" max="15639" width="12.6640625" style="5" customWidth="1"/>
    <col min="15640" max="15640" width="14.5546875" style="5" customWidth="1"/>
    <col min="15641" max="15872" width="9.109375" style="5"/>
    <col min="15873" max="15873" width="6.109375" style="5" customWidth="1"/>
    <col min="15874" max="15874" width="49.88671875" style="5" customWidth="1"/>
    <col min="15875" max="15875" width="8.5546875" style="5" customWidth="1"/>
    <col min="15876" max="15876" width="10.6640625" style="5" customWidth="1"/>
    <col min="15877" max="15877" width="14.44140625" style="5" customWidth="1"/>
    <col min="15878" max="15878" width="12.6640625" style="5" customWidth="1"/>
    <col min="15879" max="15879" width="12.44140625" style="5" customWidth="1"/>
    <col min="15880" max="15880" width="17.109375" style="5" customWidth="1"/>
    <col min="15881" max="15881" width="13.33203125" style="5" customWidth="1"/>
    <col min="15882" max="15882" width="14.44140625" style="5" customWidth="1"/>
    <col min="15883" max="15883" width="14.109375" style="5" customWidth="1"/>
    <col min="15884" max="15884" width="9.6640625" style="5" customWidth="1"/>
    <col min="15885" max="15885" width="16" style="5" customWidth="1"/>
    <col min="15886" max="15886" width="14.33203125" style="5" customWidth="1"/>
    <col min="15887" max="15887" width="16.33203125" style="5" customWidth="1"/>
    <col min="15888" max="15888" width="14.44140625" style="5" customWidth="1"/>
    <col min="15889" max="15889" width="16" style="5" customWidth="1"/>
    <col min="15890" max="15890" width="14.5546875" style="5" bestFit="1" customWidth="1"/>
    <col min="15891" max="15891" width="14.109375" style="5" customWidth="1"/>
    <col min="15892" max="15893" width="14.5546875" style="5" customWidth="1"/>
    <col min="15894" max="15894" width="14.6640625" style="5" customWidth="1"/>
    <col min="15895" max="15895" width="12.6640625" style="5" customWidth="1"/>
    <col min="15896" max="15896" width="14.5546875" style="5" customWidth="1"/>
    <col min="15897" max="16128" width="9.109375" style="5"/>
    <col min="16129" max="16129" width="6.109375" style="5" customWidth="1"/>
    <col min="16130" max="16130" width="49.88671875" style="5" customWidth="1"/>
    <col min="16131" max="16131" width="8.5546875" style="5" customWidth="1"/>
    <col min="16132" max="16132" width="10.6640625" style="5" customWidth="1"/>
    <col min="16133" max="16133" width="14.44140625" style="5" customWidth="1"/>
    <col min="16134" max="16134" width="12.6640625" style="5" customWidth="1"/>
    <col min="16135" max="16135" width="12.44140625" style="5" customWidth="1"/>
    <col min="16136" max="16136" width="17.109375" style="5" customWidth="1"/>
    <col min="16137" max="16137" width="13.33203125" style="5" customWidth="1"/>
    <col min="16138" max="16138" width="14.44140625" style="5" customWidth="1"/>
    <col min="16139" max="16139" width="14.109375" style="5" customWidth="1"/>
    <col min="16140" max="16140" width="9.6640625" style="5" customWidth="1"/>
    <col min="16141" max="16141" width="16" style="5" customWidth="1"/>
    <col min="16142" max="16142" width="14.33203125" style="5" customWidth="1"/>
    <col min="16143" max="16143" width="16.33203125" style="5" customWidth="1"/>
    <col min="16144" max="16144" width="14.44140625" style="5" customWidth="1"/>
    <col min="16145" max="16145" width="16" style="5" customWidth="1"/>
    <col min="16146" max="16146" width="14.5546875" style="5" bestFit="1" customWidth="1"/>
    <col min="16147" max="16147" width="14.109375" style="5" customWidth="1"/>
    <col min="16148" max="16149" width="14.5546875" style="5" customWidth="1"/>
    <col min="16150" max="16150" width="14.6640625" style="5" customWidth="1"/>
    <col min="16151" max="16151" width="12.6640625" style="5" customWidth="1"/>
    <col min="16152" max="16152" width="14.5546875" style="5" customWidth="1"/>
    <col min="16153" max="16384" width="9.109375" style="5"/>
  </cols>
  <sheetData>
    <row r="1" spans="1:26" s="57" customFormat="1" ht="19.5" customHeight="1" x14ac:dyDescent="0.3">
      <c r="A1" s="189"/>
      <c r="B1" s="189"/>
      <c r="C1" s="189"/>
      <c r="D1" s="18"/>
      <c r="E1" s="53"/>
      <c r="F1" s="53"/>
      <c r="G1" s="54"/>
      <c r="H1" s="54"/>
      <c r="I1" s="53"/>
      <c r="J1" s="53"/>
      <c r="K1" s="53"/>
      <c r="L1" s="53"/>
      <c r="M1" s="55"/>
      <c r="N1" s="53"/>
      <c r="O1" s="53"/>
      <c r="P1" s="53"/>
      <c r="Q1" s="53"/>
      <c r="R1" s="53"/>
      <c r="S1" s="53"/>
      <c r="T1" s="53"/>
      <c r="U1" s="53"/>
      <c r="V1" s="53"/>
      <c r="W1" s="53"/>
      <c r="X1" s="53"/>
      <c r="Y1" s="56"/>
      <c r="Z1" s="56"/>
    </row>
    <row r="2" spans="1:26" s="57" customFormat="1" ht="18.75" customHeight="1" x14ac:dyDescent="0.3">
      <c r="A2" s="190" t="s">
        <v>246</v>
      </c>
      <c r="B2" s="190"/>
      <c r="C2" s="190"/>
      <c r="D2" s="190"/>
      <c r="E2" s="190"/>
      <c r="F2" s="190"/>
      <c r="G2" s="190"/>
      <c r="H2" s="190"/>
      <c r="I2" s="190"/>
      <c r="J2" s="190"/>
      <c r="K2" s="190"/>
      <c r="L2" s="190"/>
      <c r="M2" s="190"/>
      <c r="N2" s="190"/>
      <c r="O2" s="190"/>
      <c r="P2" s="190"/>
      <c r="Q2" s="190"/>
      <c r="R2" s="190"/>
      <c r="S2" s="190"/>
      <c r="T2" s="190"/>
      <c r="U2" s="190"/>
      <c r="V2" s="190"/>
      <c r="W2" s="190"/>
      <c r="X2" s="190"/>
      <c r="Y2" s="58"/>
      <c r="Z2" s="58"/>
    </row>
    <row r="3" spans="1:26" s="57" customFormat="1" ht="16.5" customHeight="1" x14ac:dyDescent="0.3">
      <c r="A3" s="191" t="str">
        <f>'61'!A5:AP5</f>
        <v>(Quyết toán được Hội đồng nhân dân xã phê chuẩn)</v>
      </c>
      <c r="B3" s="191"/>
      <c r="C3" s="191"/>
      <c r="D3" s="191"/>
      <c r="E3" s="191"/>
      <c r="F3" s="191"/>
      <c r="G3" s="191"/>
      <c r="H3" s="191"/>
      <c r="I3" s="191"/>
      <c r="J3" s="191"/>
      <c r="K3" s="191"/>
      <c r="L3" s="191"/>
      <c r="M3" s="191"/>
      <c r="N3" s="191"/>
      <c r="O3" s="191"/>
      <c r="P3" s="191"/>
      <c r="Q3" s="191"/>
      <c r="R3" s="191"/>
      <c r="S3" s="191"/>
      <c r="T3" s="191"/>
      <c r="U3" s="191"/>
      <c r="V3" s="191"/>
      <c r="W3" s="191"/>
      <c r="X3" s="191"/>
      <c r="Y3" s="191"/>
      <c r="Z3" s="191"/>
    </row>
    <row r="4" spans="1:26" s="61" customFormat="1" ht="13.5" customHeight="1" x14ac:dyDescent="0.3">
      <c r="A4" s="59"/>
      <c r="B4" s="4"/>
      <c r="C4" s="62"/>
      <c r="D4" s="4"/>
      <c r="E4" s="60"/>
      <c r="F4" s="60"/>
      <c r="G4" s="60"/>
      <c r="H4" s="60"/>
      <c r="I4" s="60"/>
      <c r="J4" s="60"/>
      <c r="K4" s="60"/>
      <c r="L4" s="60"/>
      <c r="M4" s="60"/>
      <c r="N4" s="60"/>
      <c r="O4" s="60"/>
      <c r="P4" s="60"/>
      <c r="Q4" s="60"/>
      <c r="R4" s="60"/>
      <c r="S4" s="60"/>
      <c r="T4" s="60"/>
      <c r="U4" s="60"/>
      <c r="V4" s="60"/>
      <c r="W4" s="60" t="s">
        <v>247</v>
      </c>
      <c r="X4" s="60"/>
      <c r="Y4" s="59"/>
      <c r="Z4" s="4"/>
    </row>
    <row r="5" spans="1:26" ht="19.5" customHeight="1" x14ac:dyDescent="0.3">
      <c r="G5" s="64"/>
      <c r="H5" s="65"/>
      <c r="I5" s="66"/>
      <c r="M5" s="67"/>
      <c r="P5" s="68"/>
      <c r="S5" s="192" t="s">
        <v>248</v>
      </c>
      <c r="T5" s="192"/>
      <c r="U5" s="192"/>
      <c r="V5" s="192"/>
      <c r="W5" s="192"/>
      <c r="X5" s="192"/>
    </row>
    <row r="6" spans="1:26" s="69" customFormat="1" ht="33.75" customHeight="1" x14ac:dyDescent="0.3">
      <c r="A6" s="193" t="s">
        <v>249</v>
      </c>
      <c r="B6" s="193" t="s">
        <v>3</v>
      </c>
      <c r="C6" s="193" t="s">
        <v>250</v>
      </c>
      <c r="D6" s="193" t="s">
        <v>251</v>
      </c>
      <c r="E6" s="194" t="s">
        <v>252</v>
      </c>
      <c r="F6" s="194"/>
      <c r="G6" s="194" t="s">
        <v>253</v>
      </c>
      <c r="H6" s="194" t="s">
        <v>254</v>
      </c>
      <c r="I6" s="194" t="s">
        <v>255</v>
      </c>
      <c r="J6" s="194"/>
      <c r="K6" s="194"/>
      <c r="L6" s="194"/>
      <c r="M6" s="194"/>
      <c r="N6" s="194"/>
      <c r="O6" s="193" t="s">
        <v>256</v>
      </c>
      <c r="P6" s="193"/>
      <c r="Q6" s="193"/>
      <c r="R6" s="193"/>
      <c r="S6" s="193"/>
      <c r="T6" s="193"/>
      <c r="U6" s="194" t="s">
        <v>257</v>
      </c>
      <c r="V6" s="194" t="s">
        <v>258</v>
      </c>
      <c r="W6" s="194" t="s">
        <v>259</v>
      </c>
      <c r="X6" s="194" t="s">
        <v>260</v>
      </c>
    </row>
    <row r="7" spans="1:26" s="69" customFormat="1" ht="25.5" customHeight="1" x14ac:dyDescent="0.3">
      <c r="A7" s="193"/>
      <c r="B7" s="193"/>
      <c r="C7" s="193"/>
      <c r="D7" s="193"/>
      <c r="E7" s="194"/>
      <c r="F7" s="194"/>
      <c r="G7" s="194"/>
      <c r="H7" s="194"/>
      <c r="I7" s="194"/>
      <c r="J7" s="194"/>
      <c r="K7" s="194"/>
      <c r="L7" s="194"/>
      <c r="M7" s="194"/>
      <c r="N7" s="194"/>
      <c r="O7" s="193"/>
      <c r="P7" s="193"/>
      <c r="Q7" s="193"/>
      <c r="R7" s="193"/>
      <c r="S7" s="193"/>
      <c r="T7" s="193"/>
      <c r="U7" s="194"/>
      <c r="V7" s="194"/>
      <c r="W7" s="194"/>
      <c r="X7" s="194"/>
    </row>
    <row r="8" spans="1:26" s="69" customFormat="1" ht="19.5" customHeight="1" x14ac:dyDescent="0.3">
      <c r="A8" s="193" t="s">
        <v>261</v>
      </c>
      <c r="B8" s="193" t="s">
        <v>261</v>
      </c>
      <c r="C8" s="193" t="s">
        <v>261</v>
      </c>
      <c r="D8" s="193"/>
      <c r="E8" s="194"/>
      <c r="F8" s="194"/>
      <c r="G8" s="194"/>
      <c r="H8" s="194"/>
      <c r="I8" s="194" t="s">
        <v>262</v>
      </c>
      <c r="J8" s="194" t="s">
        <v>263</v>
      </c>
      <c r="K8" s="194"/>
      <c r="L8" s="194"/>
      <c r="M8" s="194" t="s">
        <v>264</v>
      </c>
      <c r="N8" s="194" t="s">
        <v>265</v>
      </c>
      <c r="O8" s="194" t="s">
        <v>266</v>
      </c>
      <c r="P8" s="194" t="s">
        <v>263</v>
      </c>
      <c r="Q8" s="194"/>
      <c r="R8" s="194"/>
      <c r="S8" s="194" t="s">
        <v>267</v>
      </c>
      <c r="T8" s="194" t="s">
        <v>268</v>
      </c>
      <c r="U8" s="194"/>
      <c r="V8" s="194"/>
      <c r="W8" s="194"/>
      <c r="X8" s="194"/>
    </row>
    <row r="9" spans="1:26" s="70" customFormat="1" ht="68.25" customHeight="1" x14ac:dyDescent="0.3">
      <c r="A9" s="193" t="s">
        <v>269</v>
      </c>
      <c r="B9" s="193" t="s">
        <v>269</v>
      </c>
      <c r="C9" s="193" t="s">
        <v>269</v>
      </c>
      <c r="D9" s="193"/>
      <c r="E9" s="194" t="s">
        <v>167</v>
      </c>
      <c r="F9" s="194" t="s">
        <v>270</v>
      </c>
      <c r="G9" s="194"/>
      <c r="H9" s="194"/>
      <c r="I9" s="194"/>
      <c r="J9" s="194" t="s">
        <v>167</v>
      </c>
      <c r="K9" s="194" t="s">
        <v>271</v>
      </c>
      <c r="L9" s="194" t="s">
        <v>272</v>
      </c>
      <c r="M9" s="194"/>
      <c r="N9" s="194"/>
      <c r="O9" s="194"/>
      <c r="P9" s="194" t="s">
        <v>167</v>
      </c>
      <c r="Q9" s="194" t="s">
        <v>271</v>
      </c>
      <c r="R9" s="194" t="s">
        <v>272</v>
      </c>
      <c r="S9" s="194"/>
      <c r="T9" s="194"/>
      <c r="U9" s="194"/>
      <c r="V9" s="194"/>
      <c r="W9" s="194"/>
      <c r="X9" s="194"/>
    </row>
    <row r="10" spans="1:26" s="70" customFormat="1" ht="52.5" customHeight="1" x14ac:dyDescent="0.3">
      <c r="A10" s="193"/>
      <c r="B10" s="193"/>
      <c r="C10" s="193"/>
      <c r="D10" s="193"/>
      <c r="E10" s="194"/>
      <c r="F10" s="194"/>
      <c r="G10" s="194"/>
      <c r="H10" s="194"/>
      <c r="I10" s="194"/>
      <c r="J10" s="194"/>
      <c r="K10" s="194"/>
      <c r="L10" s="194"/>
      <c r="M10" s="194"/>
      <c r="N10" s="194"/>
      <c r="O10" s="194"/>
      <c r="P10" s="194"/>
      <c r="Q10" s="194"/>
      <c r="R10" s="194"/>
      <c r="S10" s="194"/>
      <c r="T10" s="194"/>
      <c r="U10" s="194"/>
      <c r="V10" s="194"/>
      <c r="W10" s="194"/>
      <c r="X10" s="194"/>
    </row>
    <row r="11" spans="1:26" s="73" customFormat="1" ht="26.4" x14ac:dyDescent="0.3">
      <c r="A11" s="71">
        <v>1</v>
      </c>
      <c r="B11" s="71">
        <f>A11+1</f>
        <v>2</v>
      </c>
      <c r="C11" s="71">
        <f>B11+1</f>
        <v>3</v>
      </c>
      <c r="D11" s="71">
        <v>4</v>
      </c>
      <c r="E11" s="72">
        <v>5</v>
      </c>
      <c r="F11" s="72">
        <v>6</v>
      </c>
      <c r="G11" s="72">
        <v>7</v>
      </c>
      <c r="H11" s="72">
        <v>8</v>
      </c>
      <c r="I11" s="72">
        <f>H11+1</f>
        <v>9</v>
      </c>
      <c r="J11" s="72" t="s">
        <v>273</v>
      </c>
      <c r="K11" s="72">
        <v>11</v>
      </c>
      <c r="L11" s="72">
        <v>12</v>
      </c>
      <c r="M11" s="72">
        <v>13</v>
      </c>
      <c r="N11" s="72" t="s">
        <v>274</v>
      </c>
      <c r="O11" s="72">
        <v>15</v>
      </c>
      <c r="P11" s="72" t="s">
        <v>275</v>
      </c>
      <c r="Q11" s="72">
        <v>17</v>
      </c>
      <c r="R11" s="72">
        <v>18</v>
      </c>
      <c r="S11" s="72">
        <v>19</v>
      </c>
      <c r="T11" s="72" t="s">
        <v>276</v>
      </c>
      <c r="U11" s="72">
        <v>21</v>
      </c>
      <c r="V11" s="72" t="s">
        <v>277</v>
      </c>
      <c r="W11" s="72" t="s">
        <v>278</v>
      </c>
      <c r="X11" s="72" t="s">
        <v>279</v>
      </c>
    </row>
    <row r="12" spans="1:26" s="77" customFormat="1" ht="13.2" x14ac:dyDescent="0.3">
      <c r="A12" s="74"/>
      <c r="B12" s="75" t="s">
        <v>280</v>
      </c>
      <c r="C12" s="71"/>
      <c r="D12" s="74"/>
      <c r="E12" s="76"/>
      <c r="F12" s="76"/>
      <c r="G12" s="76"/>
      <c r="H12" s="76"/>
      <c r="I12" s="76"/>
      <c r="J12" s="76"/>
      <c r="K12" s="76"/>
      <c r="L12" s="76"/>
      <c r="M12" s="76"/>
      <c r="N12" s="76"/>
      <c r="O12" s="76"/>
      <c r="P12" s="76"/>
      <c r="Q12" s="76"/>
      <c r="R12" s="76"/>
      <c r="S12" s="76"/>
      <c r="T12" s="76"/>
      <c r="U12" s="76"/>
      <c r="V12" s="76"/>
      <c r="W12" s="76"/>
      <c r="X12" s="76"/>
    </row>
    <row r="13" spans="1:26" s="77" customFormat="1" ht="13.2" x14ac:dyDescent="0.3">
      <c r="A13" s="74"/>
      <c r="B13" s="75" t="s">
        <v>281</v>
      </c>
      <c r="C13" s="71"/>
      <c r="D13" s="74"/>
      <c r="E13" s="76">
        <f t="shared" ref="E13:X13" si="0">E17+E18</f>
        <v>24924510941</v>
      </c>
      <c r="F13" s="76">
        <f t="shared" si="0"/>
        <v>640100000</v>
      </c>
      <c r="G13" s="76">
        <f t="shared" si="0"/>
        <v>0</v>
      </c>
      <c r="H13" s="76">
        <f t="shared" si="0"/>
        <v>640100000</v>
      </c>
      <c r="I13" s="76">
        <f t="shared" si="0"/>
        <v>671160576</v>
      </c>
      <c r="J13" s="76">
        <f t="shared" si="0"/>
        <v>461419003</v>
      </c>
      <c r="K13" s="76">
        <f t="shared" si="0"/>
        <v>461419003</v>
      </c>
      <c r="L13" s="76">
        <f t="shared" si="0"/>
        <v>0</v>
      </c>
      <c r="M13" s="76">
        <f t="shared" si="0"/>
        <v>130120208</v>
      </c>
      <c r="N13" s="76">
        <f t="shared" si="0"/>
        <v>79621365</v>
      </c>
      <c r="O13" s="76">
        <f t="shared" si="0"/>
        <v>24366472000</v>
      </c>
      <c r="P13" s="76">
        <f t="shared" si="0"/>
        <v>21131525123</v>
      </c>
      <c r="Q13" s="76">
        <f t="shared" si="0"/>
        <v>20382525123</v>
      </c>
      <c r="R13" s="76">
        <f t="shared" si="0"/>
        <v>749000000</v>
      </c>
      <c r="S13" s="76">
        <f t="shared" si="0"/>
        <v>3212478333</v>
      </c>
      <c r="T13" s="76">
        <f t="shared" si="0"/>
        <v>22468544</v>
      </c>
      <c r="U13" s="76">
        <f t="shared" si="0"/>
        <v>0</v>
      </c>
      <c r="V13" s="76">
        <f t="shared" si="0"/>
        <v>21484044126</v>
      </c>
      <c r="W13" s="76">
        <f t="shared" si="0"/>
        <v>749000000</v>
      </c>
      <c r="X13" s="76">
        <f t="shared" si="0"/>
        <v>47343888067</v>
      </c>
    </row>
    <row r="14" spans="1:26" s="77" customFormat="1" ht="13.2" x14ac:dyDescent="0.3">
      <c r="A14" s="74"/>
      <c r="B14" s="75" t="s">
        <v>282</v>
      </c>
      <c r="C14" s="71"/>
      <c r="D14" s="74"/>
      <c r="E14" s="76"/>
      <c r="F14" s="76"/>
      <c r="G14" s="76"/>
      <c r="H14" s="76"/>
      <c r="I14" s="76"/>
      <c r="J14" s="76"/>
      <c r="K14" s="76"/>
      <c r="L14" s="76"/>
      <c r="M14" s="76"/>
      <c r="N14" s="76"/>
      <c r="O14" s="76"/>
      <c r="P14" s="76"/>
      <c r="Q14" s="76"/>
      <c r="R14" s="76"/>
      <c r="S14" s="76"/>
      <c r="T14" s="76"/>
      <c r="U14" s="76"/>
      <c r="V14" s="76"/>
      <c r="W14" s="76"/>
      <c r="X14" s="76"/>
    </row>
    <row r="15" spans="1:26" s="77" customFormat="1" ht="13.2" x14ac:dyDescent="0.3">
      <c r="A15" s="74"/>
      <c r="B15" s="78" t="s">
        <v>283</v>
      </c>
      <c r="C15" s="71"/>
      <c r="D15" s="74"/>
      <c r="E15" s="76"/>
      <c r="F15" s="76"/>
      <c r="G15" s="76"/>
      <c r="H15" s="76"/>
      <c r="I15" s="76"/>
      <c r="J15" s="76"/>
      <c r="K15" s="76"/>
      <c r="L15" s="76"/>
      <c r="M15" s="76"/>
      <c r="N15" s="76"/>
      <c r="O15" s="76"/>
      <c r="P15" s="76"/>
      <c r="Q15" s="76"/>
      <c r="R15" s="76"/>
      <c r="S15" s="76"/>
      <c r="T15" s="76"/>
      <c r="U15" s="76"/>
      <c r="V15" s="76"/>
      <c r="W15" s="76"/>
      <c r="X15" s="76"/>
    </row>
    <row r="16" spans="1:26" s="77" customFormat="1" ht="13.2" x14ac:dyDescent="0.3">
      <c r="A16" s="74"/>
      <c r="B16" s="78" t="s">
        <v>284</v>
      </c>
      <c r="C16" s="71"/>
      <c r="D16" s="74"/>
      <c r="E16" s="76"/>
      <c r="F16" s="76"/>
      <c r="G16" s="76"/>
      <c r="H16" s="76"/>
      <c r="I16" s="76"/>
      <c r="J16" s="76"/>
      <c r="K16" s="76"/>
      <c r="L16" s="76"/>
      <c r="M16" s="76"/>
      <c r="N16" s="76"/>
      <c r="O16" s="76"/>
      <c r="P16" s="76"/>
      <c r="Q16" s="76"/>
      <c r="R16" s="76"/>
      <c r="S16" s="76"/>
      <c r="T16" s="76"/>
      <c r="U16" s="76"/>
      <c r="V16" s="76"/>
      <c r="W16" s="76"/>
      <c r="X16" s="76"/>
    </row>
    <row r="17" spans="1:24" s="69" customFormat="1" ht="13.2" x14ac:dyDescent="0.3">
      <c r="A17" s="75" t="s">
        <v>8</v>
      </c>
      <c r="B17" s="79" t="s">
        <v>285</v>
      </c>
      <c r="C17" s="74"/>
      <c r="D17" s="74"/>
      <c r="E17" s="76"/>
      <c r="F17" s="76"/>
      <c r="G17" s="76"/>
      <c r="H17" s="76"/>
      <c r="I17" s="76"/>
      <c r="J17" s="76"/>
      <c r="K17" s="76"/>
      <c r="L17" s="76"/>
      <c r="M17" s="76"/>
      <c r="N17" s="76"/>
      <c r="O17" s="76"/>
      <c r="P17" s="76"/>
      <c r="Q17" s="76"/>
      <c r="R17" s="76"/>
      <c r="S17" s="76"/>
      <c r="T17" s="76"/>
      <c r="U17" s="76"/>
      <c r="V17" s="76"/>
      <c r="W17" s="76"/>
      <c r="X17" s="76"/>
    </row>
    <row r="18" spans="1:24" s="69" customFormat="1" ht="13.2" x14ac:dyDescent="0.3">
      <c r="A18" s="75" t="s">
        <v>9</v>
      </c>
      <c r="B18" s="79" t="s">
        <v>292</v>
      </c>
      <c r="C18" s="116"/>
      <c r="D18" s="74"/>
      <c r="E18" s="76">
        <f>E20</f>
        <v>24924510941</v>
      </c>
      <c r="F18" s="76">
        <f t="shared" ref="F18:X18" si="1">F20</f>
        <v>640100000</v>
      </c>
      <c r="G18" s="76">
        <f t="shared" si="1"/>
        <v>0</v>
      </c>
      <c r="H18" s="76">
        <f t="shared" si="1"/>
        <v>640100000</v>
      </c>
      <c r="I18" s="76">
        <f t="shared" si="1"/>
        <v>671160576</v>
      </c>
      <c r="J18" s="76">
        <f t="shared" si="1"/>
        <v>461419003</v>
      </c>
      <c r="K18" s="76">
        <f t="shared" si="1"/>
        <v>461419003</v>
      </c>
      <c r="L18" s="76">
        <f t="shared" si="1"/>
        <v>0</v>
      </c>
      <c r="M18" s="76">
        <f t="shared" si="1"/>
        <v>130120208</v>
      </c>
      <c r="N18" s="76">
        <f t="shared" si="1"/>
        <v>79621365</v>
      </c>
      <c r="O18" s="76">
        <f>O20</f>
        <v>24366472000</v>
      </c>
      <c r="P18" s="76">
        <f t="shared" si="1"/>
        <v>21131525123</v>
      </c>
      <c r="Q18" s="76">
        <f t="shared" si="1"/>
        <v>20382525123</v>
      </c>
      <c r="R18" s="76">
        <f t="shared" si="1"/>
        <v>749000000</v>
      </c>
      <c r="S18" s="76">
        <f t="shared" si="1"/>
        <v>3212478333</v>
      </c>
      <c r="T18" s="76">
        <f t="shared" si="1"/>
        <v>22468544</v>
      </c>
      <c r="U18" s="76">
        <f t="shared" si="1"/>
        <v>0</v>
      </c>
      <c r="V18" s="76">
        <f t="shared" si="1"/>
        <v>21484044126</v>
      </c>
      <c r="W18" s="76">
        <f t="shared" si="1"/>
        <v>749000000</v>
      </c>
      <c r="X18" s="76">
        <f t="shared" si="1"/>
        <v>47343888067</v>
      </c>
    </row>
    <row r="19" spans="1:24" s="69" customFormat="1" ht="13.2" x14ac:dyDescent="0.3">
      <c r="A19" s="75" t="s">
        <v>293</v>
      </c>
      <c r="B19" s="79" t="s">
        <v>294</v>
      </c>
      <c r="C19" s="116"/>
      <c r="D19" s="74"/>
      <c r="E19" s="76"/>
      <c r="F19" s="76"/>
      <c r="G19" s="76"/>
      <c r="H19" s="76"/>
      <c r="I19" s="76"/>
      <c r="J19" s="76"/>
      <c r="K19" s="76"/>
      <c r="L19" s="76"/>
      <c r="M19" s="76"/>
      <c r="N19" s="76"/>
      <c r="O19" s="76"/>
      <c r="P19" s="90">
        <f>Q19+R19</f>
        <v>0</v>
      </c>
      <c r="Q19" s="76"/>
      <c r="R19" s="76"/>
      <c r="S19" s="76"/>
      <c r="T19" s="91">
        <f>O19-P19-S19</f>
        <v>0</v>
      </c>
      <c r="U19" s="91"/>
      <c r="V19" s="91">
        <f>H19+K19+Q19</f>
        <v>0</v>
      </c>
      <c r="W19" s="91"/>
      <c r="X19" s="91">
        <f>E19-G19+J19+P19-U19</f>
        <v>0</v>
      </c>
    </row>
    <row r="20" spans="1:24" s="82" customFormat="1" ht="13.2" x14ac:dyDescent="0.3">
      <c r="A20" s="75" t="s">
        <v>18</v>
      </c>
      <c r="B20" s="81" t="s">
        <v>281</v>
      </c>
      <c r="C20" s="74"/>
      <c r="D20" s="81"/>
      <c r="E20" s="83">
        <f t="shared" ref="E20:X20" si="2">E24+E61</f>
        <v>24924510941</v>
      </c>
      <c r="F20" s="83">
        <f t="shared" si="2"/>
        <v>640100000</v>
      </c>
      <c r="G20" s="83">
        <f t="shared" si="2"/>
        <v>0</v>
      </c>
      <c r="H20" s="83">
        <f t="shared" si="2"/>
        <v>640100000</v>
      </c>
      <c r="I20" s="83">
        <f t="shared" si="2"/>
        <v>671160576</v>
      </c>
      <c r="J20" s="83">
        <f t="shared" si="2"/>
        <v>461419003</v>
      </c>
      <c r="K20" s="83">
        <f t="shared" si="2"/>
        <v>461419003</v>
      </c>
      <c r="L20" s="83">
        <f t="shared" si="2"/>
        <v>0</v>
      </c>
      <c r="M20" s="83">
        <f t="shared" si="2"/>
        <v>130120208</v>
      </c>
      <c r="N20" s="83">
        <f t="shared" si="2"/>
        <v>79621365</v>
      </c>
      <c r="O20" s="83">
        <f t="shared" si="2"/>
        <v>24366472000</v>
      </c>
      <c r="P20" s="83">
        <f t="shared" si="2"/>
        <v>21131525123</v>
      </c>
      <c r="Q20" s="83">
        <f t="shared" si="2"/>
        <v>20382525123</v>
      </c>
      <c r="R20" s="83">
        <f t="shared" si="2"/>
        <v>749000000</v>
      </c>
      <c r="S20" s="83">
        <f t="shared" si="2"/>
        <v>3212478333</v>
      </c>
      <c r="T20" s="83">
        <f t="shared" si="2"/>
        <v>22468544</v>
      </c>
      <c r="U20" s="83">
        <f t="shared" si="2"/>
        <v>0</v>
      </c>
      <c r="V20" s="83">
        <f t="shared" si="2"/>
        <v>21484044126</v>
      </c>
      <c r="W20" s="83">
        <f t="shared" si="2"/>
        <v>749000000</v>
      </c>
      <c r="X20" s="83">
        <f t="shared" si="2"/>
        <v>47343888067</v>
      </c>
    </row>
    <row r="21" spans="1:24" s="85" customFormat="1" x14ac:dyDescent="0.3">
      <c r="A21" s="75" t="s">
        <v>18</v>
      </c>
      <c r="B21" s="81" t="s">
        <v>282</v>
      </c>
      <c r="C21" s="74"/>
      <c r="D21" s="81"/>
      <c r="E21" s="83"/>
      <c r="F21" s="83"/>
      <c r="G21" s="83"/>
      <c r="H21" s="83"/>
      <c r="I21" s="83"/>
      <c r="J21" s="83"/>
      <c r="K21" s="83"/>
      <c r="L21" s="83"/>
      <c r="M21" s="83"/>
      <c r="N21" s="83"/>
      <c r="O21" s="83"/>
      <c r="P21" s="90">
        <f>Q21+R21</f>
        <v>0</v>
      </c>
      <c r="Q21" s="83"/>
      <c r="R21" s="83"/>
      <c r="S21" s="84"/>
      <c r="T21" s="91">
        <f>O21-P21-S21</f>
        <v>0</v>
      </c>
      <c r="U21" s="91"/>
      <c r="V21" s="91">
        <f>H21+K21+Q21</f>
        <v>0</v>
      </c>
      <c r="W21" s="91"/>
      <c r="X21" s="91">
        <f>E21-G21+J21+P21-U21</f>
        <v>0</v>
      </c>
    </row>
    <row r="22" spans="1:24" s="85" customFormat="1" x14ac:dyDescent="0.3">
      <c r="A22" s="75" t="s">
        <v>286</v>
      </c>
      <c r="B22" s="78" t="s">
        <v>283</v>
      </c>
      <c r="C22" s="74"/>
      <c r="D22" s="81"/>
      <c r="E22" s="83"/>
      <c r="F22" s="83"/>
      <c r="G22" s="83"/>
      <c r="H22" s="83"/>
      <c r="I22" s="83"/>
      <c r="J22" s="83"/>
      <c r="K22" s="83"/>
      <c r="L22" s="83"/>
      <c r="M22" s="83"/>
      <c r="N22" s="83"/>
      <c r="O22" s="83"/>
      <c r="P22" s="90">
        <f>Q22+R22</f>
        <v>0</v>
      </c>
      <c r="Q22" s="83"/>
      <c r="R22" s="83"/>
      <c r="S22" s="84"/>
      <c r="T22" s="91">
        <f>O22-P22-S22</f>
        <v>0</v>
      </c>
      <c r="U22" s="91"/>
      <c r="V22" s="91">
        <f>H22+K22+Q22</f>
        <v>0</v>
      </c>
      <c r="W22" s="91"/>
      <c r="X22" s="91">
        <f>E22-G22+J22+P22-U22</f>
        <v>0</v>
      </c>
    </row>
    <row r="23" spans="1:24" s="85" customFormat="1" x14ac:dyDescent="0.3">
      <c r="A23" s="75" t="s">
        <v>286</v>
      </c>
      <c r="B23" s="78" t="s">
        <v>284</v>
      </c>
      <c r="C23" s="74"/>
      <c r="D23" s="81"/>
      <c r="E23" s="83"/>
      <c r="F23" s="83"/>
      <c r="G23" s="83"/>
      <c r="H23" s="83"/>
      <c r="I23" s="83"/>
      <c r="J23" s="83"/>
      <c r="K23" s="83"/>
      <c r="L23" s="83"/>
      <c r="M23" s="83"/>
      <c r="N23" s="83"/>
      <c r="O23" s="83"/>
      <c r="P23" s="90">
        <f>Q23+R23</f>
        <v>0</v>
      </c>
      <c r="Q23" s="83"/>
      <c r="R23" s="83"/>
      <c r="S23" s="84"/>
      <c r="T23" s="91">
        <f>O23-P23-S23</f>
        <v>0</v>
      </c>
      <c r="U23" s="91"/>
      <c r="V23" s="91">
        <f>H23+K23+Q23</f>
        <v>0</v>
      </c>
      <c r="W23" s="91"/>
      <c r="X23" s="91">
        <f>E23-G23+J23+P23-U23</f>
        <v>0</v>
      </c>
    </row>
    <row r="24" spans="1:24" s="77" customFormat="1" ht="13.2" x14ac:dyDescent="0.3">
      <c r="A24" s="75" t="s">
        <v>15</v>
      </c>
      <c r="B24" s="86" t="s">
        <v>287</v>
      </c>
      <c r="C24" s="116"/>
      <c r="D24" s="87"/>
      <c r="E24" s="88">
        <f t="shared" ref="E24:X24" si="3">E25+E52+E56</f>
        <v>3995860000</v>
      </c>
      <c r="F24" s="88">
        <f t="shared" si="3"/>
        <v>187300000</v>
      </c>
      <c r="G24" s="88">
        <f t="shared" si="3"/>
        <v>0</v>
      </c>
      <c r="H24" s="88">
        <f t="shared" si="3"/>
        <v>187300000</v>
      </c>
      <c r="I24" s="88">
        <f t="shared" si="3"/>
        <v>496205000</v>
      </c>
      <c r="J24" s="88">
        <f t="shared" si="3"/>
        <v>416583635</v>
      </c>
      <c r="K24" s="88">
        <f t="shared" si="3"/>
        <v>416583635</v>
      </c>
      <c r="L24" s="88">
        <f t="shared" si="3"/>
        <v>0</v>
      </c>
      <c r="M24" s="88">
        <f t="shared" si="3"/>
        <v>0</v>
      </c>
      <c r="N24" s="88">
        <f t="shared" si="3"/>
        <v>79621365</v>
      </c>
      <c r="O24" s="88">
        <f t="shared" si="3"/>
        <v>10141472000</v>
      </c>
      <c r="P24" s="88">
        <f t="shared" si="3"/>
        <v>8396755564</v>
      </c>
      <c r="Q24" s="88">
        <f t="shared" si="3"/>
        <v>7647755564</v>
      </c>
      <c r="R24" s="88">
        <f t="shared" si="3"/>
        <v>749000000</v>
      </c>
      <c r="S24" s="88">
        <f t="shared" si="3"/>
        <v>1722645075</v>
      </c>
      <c r="T24" s="88">
        <f t="shared" si="3"/>
        <v>22071361</v>
      </c>
      <c r="U24" s="88">
        <f t="shared" si="3"/>
        <v>0</v>
      </c>
      <c r="V24" s="88">
        <f t="shared" si="3"/>
        <v>8251639199</v>
      </c>
      <c r="W24" s="88">
        <f t="shared" si="3"/>
        <v>749000000</v>
      </c>
      <c r="X24" s="88">
        <f t="shared" si="3"/>
        <v>12809199199</v>
      </c>
    </row>
    <row r="25" spans="1:24" s="77" customFormat="1" ht="13.2" x14ac:dyDescent="0.3">
      <c r="A25" s="89" t="s">
        <v>288</v>
      </c>
      <c r="B25" s="79" t="s">
        <v>295</v>
      </c>
      <c r="C25" s="116"/>
      <c r="D25" s="87"/>
      <c r="E25" s="88">
        <f t="shared" ref="E25:X25" si="4">E26+E27+E28+E29+E30+E31+E32+E33+E34+E35+E36+E37+E38+E39+E40+E41+E42+E43+E44+E45+E46+E47+E48+E49+E50+E51</f>
        <v>1133110000</v>
      </c>
      <c r="F25" s="88">
        <f t="shared" si="4"/>
        <v>187300000</v>
      </c>
      <c r="G25" s="88">
        <f t="shared" si="4"/>
        <v>0</v>
      </c>
      <c r="H25" s="88">
        <f t="shared" si="4"/>
        <v>187300000</v>
      </c>
      <c r="I25" s="88">
        <f t="shared" si="4"/>
        <v>496205000</v>
      </c>
      <c r="J25" s="88">
        <f t="shared" si="4"/>
        <v>416583635</v>
      </c>
      <c r="K25" s="88">
        <f t="shared" si="4"/>
        <v>416583635</v>
      </c>
      <c r="L25" s="88">
        <f t="shared" si="4"/>
        <v>0</v>
      </c>
      <c r="M25" s="88">
        <f>M26+M27+M28+M29+M30+M31+M32+M33+M34+M35+M36+M37+M38+M39+M40+M41+M42+M43+M44+M45+M46+M47+M48+M49+M50+M51</f>
        <v>0</v>
      </c>
      <c r="N25" s="88">
        <f>N26+N27+N28+N29+N30+N31+N32+N33+N34+N35+N36+N37+N38+N39+N40+N41+N42+N43+N44+N45+N46+N47+N48+N49+N50+N51</f>
        <v>79621365</v>
      </c>
      <c r="O25" s="88">
        <f t="shared" si="4"/>
        <v>3217433000</v>
      </c>
      <c r="P25" s="88">
        <f t="shared" si="4"/>
        <v>1849057810</v>
      </c>
      <c r="Q25" s="88">
        <f t="shared" si="4"/>
        <v>1100057810</v>
      </c>
      <c r="R25" s="88">
        <f t="shared" si="4"/>
        <v>749000000</v>
      </c>
      <c r="S25" s="88">
        <f t="shared" si="4"/>
        <v>1368106731</v>
      </c>
      <c r="T25" s="88">
        <f t="shared" si="4"/>
        <v>268459</v>
      </c>
      <c r="U25" s="88">
        <f t="shared" si="4"/>
        <v>0</v>
      </c>
      <c r="V25" s="88">
        <f t="shared" si="4"/>
        <v>1703941445</v>
      </c>
      <c r="W25" s="88">
        <f t="shared" si="4"/>
        <v>749000000</v>
      </c>
      <c r="X25" s="88">
        <f t="shared" si="4"/>
        <v>3398751445</v>
      </c>
    </row>
    <row r="26" spans="1:24" s="77" customFormat="1" ht="26.4" x14ac:dyDescent="0.25">
      <c r="A26" s="93">
        <v>1</v>
      </c>
      <c r="B26" s="94" t="s">
        <v>296</v>
      </c>
      <c r="C26" s="74">
        <v>989</v>
      </c>
      <c r="D26" s="80">
        <v>8054468</v>
      </c>
      <c r="E26" s="90">
        <v>100000000</v>
      </c>
      <c r="F26" s="90"/>
      <c r="G26" s="90"/>
      <c r="H26" s="90"/>
      <c r="I26" s="90"/>
      <c r="J26" s="90"/>
      <c r="K26" s="90"/>
      <c r="L26" s="90"/>
      <c r="M26" s="90"/>
      <c r="N26" s="90"/>
      <c r="O26" s="90">
        <v>135000000</v>
      </c>
      <c r="P26" s="90">
        <v>135000000</v>
      </c>
      <c r="Q26" s="90">
        <v>135000000</v>
      </c>
      <c r="R26" s="90">
        <v>0</v>
      </c>
      <c r="S26" s="90">
        <v>0</v>
      </c>
      <c r="T26" s="90">
        <v>0</v>
      </c>
      <c r="U26" s="90">
        <v>0</v>
      </c>
      <c r="V26" s="90">
        <v>135000000</v>
      </c>
      <c r="W26" s="90">
        <v>0</v>
      </c>
      <c r="X26" s="90">
        <v>235000000</v>
      </c>
    </row>
    <row r="27" spans="1:24" s="77" customFormat="1" ht="13.2" x14ac:dyDescent="0.25">
      <c r="A27" s="93">
        <v>2</v>
      </c>
      <c r="B27" s="94" t="s">
        <v>297</v>
      </c>
      <c r="C27" s="74">
        <v>989</v>
      </c>
      <c r="D27" s="80">
        <v>8077950</v>
      </c>
      <c r="E27" s="90">
        <v>90000000</v>
      </c>
      <c r="F27" s="90"/>
      <c r="G27" s="90"/>
      <c r="H27" s="90"/>
      <c r="I27" s="90"/>
      <c r="J27" s="90"/>
      <c r="K27" s="90"/>
      <c r="L27" s="90"/>
      <c r="M27" s="90"/>
      <c r="N27" s="90"/>
      <c r="O27" s="90"/>
      <c r="P27" s="90">
        <v>0</v>
      </c>
      <c r="Q27" s="90"/>
      <c r="R27" s="90"/>
      <c r="S27" s="91"/>
      <c r="T27" s="91">
        <v>0</v>
      </c>
      <c r="U27" s="91"/>
      <c r="V27" s="91">
        <v>0</v>
      </c>
      <c r="W27" s="91"/>
      <c r="X27" s="91">
        <v>90000000</v>
      </c>
    </row>
    <row r="28" spans="1:24" s="77" customFormat="1" ht="13.2" x14ac:dyDescent="0.25">
      <c r="A28" s="93">
        <v>3</v>
      </c>
      <c r="B28" s="94" t="s">
        <v>298</v>
      </c>
      <c r="C28" s="74">
        <v>989</v>
      </c>
      <c r="D28" s="80">
        <v>7986636</v>
      </c>
      <c r="E28" s="90">
        <v>140000000</v>
      </c>
      <c r="F28" s="90"/>
      <c r="G28" s="90"/>
      <c r="H28" s="90"/>
      <c r="I28" s="90"/>
      <c r="J28" s="90"/>
      <c r="K28" s="90"/>
      <c r="L28" s="90"/>
      <c r="M28" s="90"/>
      <c r="N28" s="90"/>
      <c r="O28" s="90"/>
      <c r="P28" s="90">
        <v>0</v>
      </c>
      <c r="Q28" s="90"/>
      <c r="R28" s="90"/>
      <c r="S28" s="91"/>
      <c r="T28" s="91">
        <v>0</v>
      </c>
      <c r="U28" s="91"/>
      <c r="V28" s="91">
        <v>0</v>
      </c>
      <c r="W28" s="91"/>
      <c r="X28" s="91">
        <v>140000000</v>
      </c>
    </row>
    <row r="29" spans="1:24" s="77" customFormat="1" ht="26.4" x14ac:dyDescent="0.25">
      <c r="A29" s="93">
        <v>4</v>
      </c>
      <c r="B29" s="94" t="s">
        <v>299</v>
      </c>
      <c r="C29" s="74">
        <v>989</v>
      </c>
      <c r="D29" s="80">
        <v>7987913</v>
      </c>
      <c r="E29" s="90">
        <v>86180000</v>
      </c>
      <c r="F29" s="90"/>
      <c r="G29" s="90"/>
      <c r="H29" s="90"/>
      <c r="I29" s="90"/>
      <c r="J29" s="90"/>
      <c r="K29" s="90"/>
      <c r="L29" s="90"/>
      <c r="M29" s="90"/>
      <c r="N29" s="90"/>
      <c r="O29" s="90"/>
      <c r="P29" s="90">
        <v>0</v>
      </c>
      <c r="Q29" s="90"/>
      <c r="R29" s="90"/>
      <c r="S29" s="91"/>
      <c r="T29" s="91">
        <v>0</v>
      </c>
      <c r="U29" s="91"/>
      <c r="V29" s="91">
        <v>0</v>
      </c>
      <c r="W29" s="91"/>
      <c r="X29" s="91">
        <v>86180000</v>
      </c>
    </row>
    <row r="30" spans="1:24" s="77" customFormat="1" ht="13.2" x14ac:dyDescent="0.25">
      <c r="A30" s="93">
        <v>5</v>
      </c>
      <c r="B30" s="94" t="s">
        <v>300</v>
      </c>
      <c r="C30" s="74">
        <v>989</v>
      </c>
      <c r="D30" s="80">
        <v>7986635</v>
      </c>
      <c r="E30" s="90">
        <v>86180000</v>
      </c>
      <c r="F30" s="90"/>
      <c r="G30" s="90"/>
      <c r="H30" s="90"/>
      <c r="I30" s="90"/>
      <c r="J30" s="90"/>
      <c r="K30" s="90"/>
      <c r="L30" s="90"/>
      <c r="M30" s="90"/>
      <c r="N30" s="90"/>
      <c r="O30" s="90"/>
      <c r="P30" s="90">
        <v>0</v>
      </c>
      <c r="Q30" s="90"/>
      <c r="R30" s="90"/>
      <c r="S30" s="91"/>
      <c r="T30" s="91">
        <v>0</v>
      </c>
      <c r="U30" s="91"/>
      <c r="V30" s="91">
        <v>0</v>
      </c>
      <c r="W30" s="91"/>
      <c r="X30" s="91">
        <v>86180000</v>
      </c>
    </row>
    <row r="31" spans="1:24" s="77" customFormat="1" ht="13.2" x14ac:dyDescent="0.25">
      <c r="A31" s="93">
        <v>6</v>
      </c>
      <c r="B31" s="94" t="s">
        <v>301</v>
      </c>
      <c r="C31" s="74">
        <v>989</v>
      </c>
      <c r="D31" s="80">
        <v>8054631</v>
      </c>
      <c r="E31" s="90">
        <v>26200000</v>
      </c>
      <c r="F31" s="90"/>
      <c r="G31" s="90"/>
      <c r="H31" s="90"/>
      <c r="I31" s="90"/>
      <c r="J31" s="90"/>
      <c r="K31" s="90"/>
      <c r="L31" s="90"/>
      <c r="M31" s="90"/>
      <c r="N31" s="90"/>
      <c r="O31" s="90"/>
      <c r="P31" s="90">
        <v>0</v>
      </c>
      <c r="Q31" s="90"/>
      <c r="R31" s="90"/>
      <c r="S31" s="91"/>
      <c r="T31" s="91">
        <v>0</v>
      </c>
      <c r="U31" s="91"/>
      <c r="V31" s="91">
        <v>0</v>
      </c>
      <c r="W31" s="91"/>
      <c r="X31" s="91">
        <v>26200000</v>
      </c>
    </row>
    <row r="32" spans="1:24" s="77" customFormat="1" ht="13.2" x14ac:dyDescent="0.25">
      <c r="A32" s="93">
        <v>7</v>
      </c>
      <c r="B32" s="94" t="s">
        <v>302</v>
      </c>
      <c r="C32" s="74">
        <v>989</v>
      </c>
      <c r="D32" s="80">
        <v>8054571</v>
      </c>
      <c r="E32" s="90">
        <v>109000000</v>
      </c>
      <c r="F32" s="90">
        <v>5300000</v>
      </c>
      <c r="G32" s="90"/>
      <c r="H32" s="90">
        <v>5300000</v>
      </c>
      <c r="I32" s="90"/>
      <c r="J32" s="90"/>
      <c r="K32" s="90"/>
      <c r="L32" s="90"/>
      <c r="M32" s="90"/>
      <c r="N32" s="90"/>
      <c r="O32" s="90"/>
      <c r="P32" s="90">
        <v>0</v>
      </c>
      <c r="Q32" s="90"/>
      <c r="R32" s="90"/>
      <c r="S32" s="91"/>
      <c r="T32" s="91">
        <v>0</v>
      </c>
      <c r="U32" s="91"/>
      <c r="V32" s="91">
        <v>5300000</v>
      </c>
      <c r="W32" s="91"/>
      <c r="X32" s="91">
        <v>109000000</v>
      </c>
    </row>
    <row r="33" spans="1:24" s="77" customFormat="1" ht="13.2" x14ac:dyDescent="0.25">
      <c r="A33" s="93">
        <v>8</v>
      </c>
      <c r="B33" s="94" t="s">
        <v>303</v>
      </c>
      <c r="C33" s="74">
        <v>989</v>
      </c>
      <c r="D33" s="80">
        <v>8079926</v>
      </c>
      <c r="E33" s="90"/>
      <c r="F33" s="90"/>
      <c r="G33" s="90"/>
      <c r="H33" s="90"/>
      <c r="I33" s="90"/>
      <c r="J33" s="90"/>
      <c r="K33" s="90"/>
      <c r="L33" s="90"/>
      <c r="M33" s="90"/>
      <c r="N33" s="90"/>
      <c r="O33" s="90">
        <v>40000000</v>
      </c>
      <c r="P33" s="90">
        <v>40000000</v>
      </c>
      <c r="Q33" s="90">
        <v>40000000</v>
      </c>
      <c r="R33" s="90">
        <v>0</v>
      </c>
      <c r="S33" s="90">
        <v>0</v>
      </c>
      <c r="T33" s="90">
        <v>0</v>
      </c>
      <c r="U33" s="90">
        <v>0</v>
      </c>
      <c r="V33" s="90">
        <v>40000000</v>
      </c>
      <c r="W33" s="90">
        <v>0</v>
      </c>
      <c r="X33" s="90">
        <v>40000000</v>
      </c>
    </row>
    <row r="34" spans="1:24" s="77" customFormat="1" ht="13.2" x14ac:dyDescent="0.25">
      <c r="A34" s="93">
        <v>9</v>
      </c>
      <c r="B34" s="94" t="s">
        <v>304</v>
      </c>
      <c r="C34" s="74">
        <v>989</v>
      </c>
      <c r="D34" s="80">
        <v>8077952</v>
      </c>
      <c r="E34" s="90"/>
      <c r="F34" s="90"/>
      <c r="G34" s="90"/>
      <c r="H34" s="90"/>
      <c r="I34" s="90"/>
      <c r="J34" s="90"/>
      <c r="K34" s="90"/>
      <c r="L34" s="90"/>
      <c r="M34" s="90"/>
      <c r="N34" s="90"/>
      <c r="O34" s="90">
        <v>50000000</v>
      </c>
      <c r="P34" s="90">
        <v>50000000</v>
      </c>
      <c r="Q34" s="90">
        <v>50000000</v>
      </c>
      <c r="R34" s="90">
        <v>0</v>
      </c>
      <c r="S34" s="90">
        <v>0</v>
      </c>
      <c r="T34" s="90">
        <v>0</v>
      </c>
      <c r="U34" s="90">
        <v>0</v>
      </c>
      <c r="V34" s="90">
        <v>50000000</v>
      </c>
      <c r="W34" s="90">
        <v>0</v>
      </c>
      <c r="X34" s="90">
        <v>50000000</v>
      </c>
    </row>
    <row r="35" spans="1:24" s="77" customFormat="1" ht="13.2" x14ac:dyDescent="0.25">
      <c r="A35" s="93">
        <v>10</v>
      </c>
      <c r="B35" s="94" t="s">
        <v>305</v>
      </c>
      <c r="C35" s="74">
        <v>989</v>
      </c>
      <c r="D35" s="80">
        <v>8082843</v>
      </c>
      <c r="E35" s="90">
        <v>34300000</v>
      </c>
      <c r="F35" s="90"/>
      <c r="G35" s="90"/>
      <c r="H35" s="90"/>
      <c r="I35" s="90"/>
      <c r="J35" s="90"/>
      <c r="K35" s="90"/>
      <c r="L35" s="90"/>
      <c r="M35" s="90"/>
      <c r="N35" s="90"/>
      <c r="O35" s="90"/>
      <c r="P35" s="90">
        <v>0</v>
      </c>
      <c r="Q35" s="90"/>
      <c r="R35" s="90"/>
      <c r="S35" s="91"/>
      <c r="T35" s="91">
        <v>0</v>
      </c>
      <c r="U35" s="91"/>
      <c r="V35" s="91">
        <v>0</v>
      </c>
      <c r="W35" s="91"/>
      <c r="X35" s="91">
        <v>34300000</v>
      </c>
    </row>
    <row r="36" spans="1:24" s="77" customFormat="1" ht="13.2" x14ac:dyDescent="0.3">
      <c r="A36" s="71">
        <v>11</v>
      </c>
      <c r="B36" s="94" t="s">
        <v>306</v>
      </c>
      <c r="C36" s="74">
        <v>989</v>
      </c>
      <c r="D36" s="80">
        <v>8082604</v>
      </c>
      <c r="E36" s="90">
        <v>40000000</v>
      </c>
      <c r="F36" s="90"/>
      <c r="G36" s="90"/>
      <c r="H36" s="90"/>
      <c r="I36" s="90"/>
      <c r="J36" s="90"/>
      <c r="K36" s="90"/>
      <c r="L36" s="90"/>
      <c r="M36" s="90"/>
      <c r="N36" s="90"/>
      <c r="O36" s="90"/>
      <c r="P36" s="90">
        <v>0</v>
      </c>
      <c r="Q36" s="90"/>
      <c r="R36" s="90"/>
      <c r="S36" s="91"/>
      <c r="T36" s="91">
        <v>0</v>
      </c>
      <c r="U36" s="91"/>
      <c r="V36" s="91">
        <v>0</v>
      </c>
      <c r="W36" s="91"/>
      <c r="X36" s="91">
        <v>40000000</v>
      </c>
    </row>
    <row r="37" spans="1:24" s="77" customFormat="1" ht="13.2" x14ac:dyDescent="0.3">
      <c r="A37" s="71">
        <v>12</v>
      </c>
      <c r="B37" s="94" t="s">
        <v>307</v>
      </c>
      <c r="C37" s="74">
        <v>989</v>
      </c>
      <c r="D37" s="80">
        <v>8082607</v>
      </c>
      <c r="E37" s="90">
        <v>34750000</v>
      </c>
      <c r="F37" s="90"/>
      <c r="G37" s="90"/>
      <c r="H37" s="90"/>
      <c r="I37" s="90"/>
      <c r="J37" s="90"/>
      <c r="K37" s="90"/>
      <c r="L37" s="90"/>
      <c r="M37" s="90"/>
      <c r="N37" s="90"/>
      <c r="O37" s="90"/>
      <c r="P37" s="90">
        <v>0</v>
      </c>
      <c r="Q37" s="90"/>
      <c r="R37" s="90"/>
      <c r="S37" s="91"/>
      <c r="T37" s="91">
        <v>0</v>
      </c>
      <c r="U37" s="91"/>
      <c r="V37" s="91">
        <v>0</v>
      </c>
      <c r="W37" s="91"/>
      <c r="X37" s="91">
        <v>34750000</v>
      </c>
    </row>
    <row r="38" spans="1:24" s="77" customFormat="1" ht="13.2" x14ac:dyDescent="0.3">
      <c r="A38" s="71">
        <v>13</v>
      </c>
      <c r="B38" s="94" t="s">
        <v>308</v>
      </c>
      <c r="C38" s="74">
        <v>989</v>
      </c>
      <c r="D38" s="80">
        <v>8082600</v>
      </c>
      <c r="E38" s="90">
        <v>14000000</v>
      </c>
      <c r="F38" s="90"/>
      <c r="G38" s="90"/>
      <c r="H38" s="90"/>
      <c r="I38" s="90"/>
      <c r="J38" s="90"/>
      <c r="K38" s="90"/>
      <c r="L38" s="90"/>
      <c r="M38" s="90"/>
      <c r="N38" s="90"/>
      <c r="O38" s="90">
        <v>16000000</v>
      </c>
      <c r="P38" s="90">
        <v>16000000</v>
      </c>
      <c r="Q38" s="90">
        <v>16000000</v>
      </c>
      <c r="R38" s="90">
        <v>0</v>
      </c>
      <c r="S38" s="90">
        <v>0</v>
      </c>
      <c r="T38" s="90">
        <v>0</v>
      </c>
      <c r="U38" s="90">
        <v>0</v>
      </c>
      <c r="V38" s="90">
        <v>16000000</v>
      </c>
      <c r="W38" s="90">
        <v>0</v>
      </c>
      <c r="X38" s="91">
        <v>30000000</v>
      </c>
    </row>
    <row r="39" spans="1:24" s="77" customFormat="1" ht="26.4" x14ac:dyDescent="0.3">
      <c r="A39" s="71">
        <v>15</v>
      </c>
      <c r="B39" s="94" t="s">
        <v>309</v>
      </c>
      <c r="C39" s="74">
        <v>989</v>
      </c>
      <c r="D39" s="80">
        <v>8082606</v>
      </c>
      <c r="E39" s="90">
        <v>9550000</v>
      </c>
      <c r="F39" s="90"/>
      <c r="G39" s="90"/>
      <c r="H39" s="90"/>
      <c r="I39" s="90"/>
      <c r="J39" s="90"/>
      <c r="K39" s="90"/>
      <c r="L39" s="90"/>
      <c r="M39" s="90"/>
      <c r="N39" s="90"/>
      <c r="O39" s="90"/>
      <c r="P39" s="90">
        <v>0</v>
      </c>
      <c r="Q39" s="90"/>
      <c r="R39" s="90"/>
      <c r="S39" s="91"/>
      <c r="T39" s="91">
        <v>0</v>
      </c>
      <c r="U39" s="91"/>
      <c r="V39" s="91">
        <v>0</v>
      </c>
      <c r="W39" s="91"/>
      <c r="X39" s="91">
        <v>9550000</v>
      </c>
    </row>
    <row r="40" spans="1:24" s="77" customFormat="1" ht="13.2" x14ac:dyDescent="0.3">
      <c r="A40" s="71">
        <v>16</v>
      </c>
      <c r="B40" s="94" t="s">
        <v>310</v>
      </c>
      <c r="C40" s="74">
        <v>989</v>
      </c>
      <c r="D40" s="80">
        <v>7987765</v>
      </c>
      <c r="E40" s="90">
        <v>35000000</v>
      </c>
      <c r="F40" s="90"/>
      <c r="G40" s="90"/>
      <c r="H40" s="90"/>
      <c r="I40" s="90"/>
      <c r="J40" s="90"/>
      <c r="K40" s="90"/>
      <c r="L40" s="90"/>
      <c r="M40" s="90"/>
      <c r="N40" s="90"/>
      <c r="O40" s="90"/>
      <c r="P40" s="90">
        <v>0</v>
      </c>
      <c r="Q40" s="90"/>
      <c r="R40" s="90"/>
      <c r="S40" s="91"/>
      <c r="T40" s="91">
        <v>0</v>
      </c>
      <c r="U40" s="91"/>
      <c r="V40" s="91">
        <v>0</v>
      </c>
      <c r="W40" s="91"/>
      <c r="X40" s="91">
        <v>35000000</v>
      </c>
    </row>
    <row r="41" spans="1:24" s="77" customFormat="1" ht="13.2" x14ac:dyDescent="0.3">
      <c r="A41" s="71">
        <v>17</v>
      </c>
      <c r="B41" s="94" t="s">
        <v>311</v>
      </c>
      <c r="C41" s="74">
        <v>989</v>
      </c>
      <c r="D41" s="80">
        <v>7987910</v>
      </c>
      <c r="E41" s="90">
        <v>19050000</v>
      </c>
      <c r="F41" s="90"/>
      <c r="G41" s="90"/>
      <c r="H41" s="90"/>
      <c r="I41" s="90"/>
      <c r="J41" s="90"/>
      <c r="K41" s="90"/>
      <c r="L41" s="90"/>
      <c r="M41" s="90"/>
      <c r="N41" s="90"/>
      <c r="O41" s="90"/>
      <c r="P41" s="90">
        <v>0</v>
      </c>
      <c r="Q41" s="90"/>
      <c r="R41" s="90"/>
      <c r="S41" s="91"/>
      <c r="T41" s="91">
        <v>0</v>
      </c>
      <c r="U41" s="91"/>
      <c r="V41" s="91">
        <v>0</v>
      </c>
      <c r="W41" s="91"/>
      <c r="X41" s="91">
        <v>19050000</v>
      </c>
    </row>
    <row r="42" spans="1:24" s="77" customFormat="1" ht="13.2" x14ac:dyDescent="0.3">
      <c r="A42" s="71">
        <v>18</v>
      </c>
      <c r="B42" s="94" t="s">
        <v>312</v>
      </c>
      <c r="C42" s="74">
        <v>989</v>
      </c>
      <c r="D42" s="80">
        <v>7986637</v>
      </c>
      <c r="E42" s="91">
        <v>34000000</v>
      </c>
      <c r="F42" s="91"/>
      <c r="G42" s="91"/>
      <c r="H42" s="91"/>
      <c r="I42" s="91">
        <v>0</v>
      </c>
      <c r="J42" s="91"/>
      <c r="K42" s="91"/>
      <c r="L42" s="91"/>
      <c r="M42" s="91"/>
      <c r="N42" s="91">
        <v>0</v>
      </c>
      <c r="O42" s="91"/>
      <c r="P42" s="90">
        <v>0</v>
      </c>
      <c r="Q42" s="91"/>
      <c r="R42" s="91"/>
      <c r="S42" s="91"/>
      <c r="T42" s="91">
        <v>0</v>
      </c>
      <c r="U42" s="91"/>
      <c r="V42" s="91">
        <v>0</v>
      </c>
      <c r="W42" s="91"/>
      <c r="X42" s="91">
        <v>34000000</v>
      </c>
    </row>
    <row r="43" spans="1:24" s="77" customFormat="1" ht="13.2" x14ac:dyDescent="0.3">
      <c r="A43" s="71">
        <v>19</v>
      </c>
      <c r="B43" s="94" t="s">
        <v>313</v>
      </c>
      <c r="C43" s="74">
        <v>989</v>
      </c>
      <c r="D43" s="80">
        <v>7986638</v>
      </c>
      <c r="E43" s="91">
        <v>36150000</v>
      </c>
      <c r="F43" s="91"/>
      <c r="G43" s="91"/>
      <c r="H43" s="91"/>
      <c r="I43" s="91">
        <v>0</v>
      </c>
      <c r="J43" s="91"/>
      <c r="K43" s="91"/>
      <c r="L43" s="91"/>
      <c r="M43" s="91"/>
      <c r="N43" s="91">
        <v>0</v>
      </c>
      <c r="O43" s="91"/>
      <c r="P43" s="90">
        <v>0</v>
      </c>
      <c r="Q43" s="91"/>
      <c r="R43" s="91"/>
      <c r="S43" s="91"/>
      <c r="T43" s="91">
        <v>0</v>
      </c>
      <c r="U43" s="91"/>
      <c r="V43" s="91">
        <v>0</v>
      </c>
      <c r="W43" s="91"/>
      <c r="X43" s="91">
        <v>36150000</v>
      </c>
    </row>
    <row r="44" spans="1:24" s="77" customFormat="1" ht="13.2" x14ac:dyDescent="0.3">
      <c r="A44" s="71">
        <v>20</v>
      </c>
      <c r="B44" s="94" t="s">
        <v>314</v>
      </c>
      <c r="C44" s="74">
        <v>989</v>
      </c>
      <c r="D44" s="80">
        <v>7986639</v>
      </c>
      <c r="E44" s="91">
        <v>17500000</v>
      </c>
      <c r="F44" s="91"/>
      <c r="G44" s="91"/>
      <c r="H44" s="91"/>
      <c r="I44" s="91">
        <v>0</v>
      </c>
      <c r="J44" s="91"/>
      <c r="K44" s="91"/>
      <c r="L44" s="91"/>
      <c r="M44" s="91"/>
      <c r="N44" s="91">
        <v>0</v>
      </c>
      <c r="O44" s="91"/>
      <c r="P44" s="90">
        <v>0</v>
      </c>
      <c r="Q44" s="91"/>
      <c r="R44" s="91"/>
      <c r="S44" s="91"/>
      <c r="T44" s="91">
        <v>0</v>
      </c>
      <c r="U44" s="91"/>
      <c r="V44" s="91">
        <v>0</v>
      </c>
      <c r="W44" s="91"/>
      <c r="X44" s="91">
        <v>17500000</v>
      </c>
    </row>
    <row r="45" spans="1:24" s="77" customFormat="1" ht="13.2" x14ac:dyDescent="0.3">
      <c r="A45" s="71">
        <v>21</v>
      </c>
      <c r="B45" s="94" t="s">
        <v>315</v>
      </c>
      <c r="C45" s="74">
        <v>989</v>
      </c>
      <c r="D45" s="80">
        <v>8161895</v>
      </c>
      <c r="E45" s="90"/>
      <c r="F45" s="90"/>
      <c r="G45" s="90"/>
      <c r="H45" s="90"/>
      <c r="I45" s="90"/>
      <c r="J45" s="90"/>
      <c r="K45" s="90"/>
      <c r="L45" s="90"/>
      <c r="M45" s="90"/>
      <c r="N45" s="91">
        <v>0</v>
      </c>
      <c r="O45" s="90">
        <v>2200000000</v>
      </c>
      <c r="P45" s="90">
        <v>923701196</v>
      </c>
      <c r="Q45" s="90">
        <v>174701196</v>
      </c>
      <c r="R45" s="90">
        <v>749000000</v>
      </c>
      <c r="S45" s="91">
        <v>1276298804</v>
      </c>
      <c r="T45" s="91">
        <v>0</v>
      </c>
      <c r="U45" s="91"/>
      <c r="V45" s="91">
        <v>174701196</v>
      </c>
      <c r="W45" s="91">
        <v>749000000</v>
      </c>
      <c r="X45" s="91">
        <v>923701196</v>
      </c>
    </row>
    <row r="46" spans="1:24" s="113" customFormat="1" ht="13.2" x14ac:dyDescent="0.3">
      <c r="A46" s="108">
        <v>22</v>
      </c>
      <c r="B46" s="109" t="s">
        <v>316</v>
      </c>
      <c r="C46" s="117">
        <v>989</v>
      </c>
      <c r="D46" s="110">
        <v>8148292</v>
      </c>
      <c r="E46" s="111"/>
      <c r="F46" s="111"/>
      <c r="G46" s="111"/>
      <c r="H46" s="111"/>
      <c r="I46" s="111"/>
      <c r="J46" s="111"/>
      <c r="K46" s="111"/>
      <c r="L46" s="111"/>
      <c r="M46" s="111"/>
      <c r="N46" s="112">
        <v>0</v>
      </c>
      <c r="O46" s="111">
        <v>376433000</v>
      </c>
      <c r="P46" s="111">
        <v>376164541</v>
      </c>
      <c r="Q46" s="111">
        <v>376164541</v>
      </c>
      <c r="R46" s="111">
        <v>0</v>
      </c>
      <c r="S46" s="111"/>
      <c r="T46" s="111">
        <f>O46-P46-S46</f>
        <v>268459</v>
      </c>
      <c r="U46" s="111">
        <v>0</v>
      </c>
      <c r="V46" s="111">
        <v>376164541</v>
      </c>
      <c r="W46" s="111">
        <v>0</v>
      </c>
      <c r="X46" s="111">
        <v>376164541</v>
      </c>
    </row>
    <row r="47" spans="1:24" s="113" customFormat="1" ht="13.2" x14ac:dyDescent="0.3">
      <c r="A47" s="108">
        <v>23</v>
      </c>
      <c r="B47" s="109" t="s">
        <v>317</v>
      </c>
      <c r="C47" s="117">
        <v>989</v>
      </c>
      <c r="D47" s="110">
        <v>8106728</v>
      </c>
      <c r="E47" s="111">
        <v>221250000</v>
      </c>
      <c r="F47" s="111">
        <v>182000000</v>
      </c>
      <c r="G47" s="111"/>
      <c r="H47" s="111">
        <v>182000000</v>
      </c>
      <c r="I47" s="111">
        <v>496205000</v>
      </c>
      <c r="J47" s="111">
        <v>416583635</v>
      </c>
      <c r="K47" s="111">
        <v>416583635</v>
      </c>
      <c r="L47" s="111"/>
      <c r="M47" s="111"/>
      <c r="N47" s="112">
        <v>79621365</v>
      </c>
      <c r="O47" s="111"/>
      <c r="P47" s="111">
        <v>0</v>
      </c>
      <c r="Q47" s="111"/>
      <c r="R47" s="111"/>
      <c r="S47" s="112"/>
      <c r="T47" s="112">
        <v>0</v>
      </c>
      <c r="U47" s="112"/>
      <c r="V47" s="112">
        <v>598583635</v>
      </c>
      <c r="W47" s="112"/>
      <c r="X47" s="112">
        <v>637833635</v>
      </c>
    </row>
    <row r="48" spans="1:24" s="77" customFormat="1" ht="21" customHeight="1" x14ac:dyDescent="0.3">
      <c r="A48" s="71">
        <v>24</v>
      </c>
      <c r="B48" s="94" t="s">
        <v>318</v>
      </c>
      <c r="C48" s="74">
        <v>989</v>
      </c>
      <c r="D48" s="80">
        <v>8138004</v>
      </c>
      <c r="E48" s="91"/>
      <c r="F48" s="91"/>
      <c r="G48" s="91"/>
      <c r="H48" s="91"/>
      <c r="I48" s="91"/>
      <c r="J48" s="91"/>
      <c r="K48" s="91"/>
      <c r="L48" s="91"/>
      <c r="M48" s="91"/>
      <c r="N48" s="91"/>
      <c r="O48" s="91">
        <v>152000000</v>
      </c>
      <c r="P48" s="91">
        <v>152000000</v>
      </c>
      <c r="Q48" s="91">
        <v>152000000</v>
      </c>
      <c r="R48" s="91"/>
      <c r="S48" s="91"/>
      <c r="T48" s="91">
        <v>0</v>
      </c>
      <c r="U48" s="91"/>
      <c r="V48" s="91">
        <v>152000000</v>
      </c>
      <c r="W48" s="91"/>
      <c r="X48" s="91">
        <v>152000000</v>
      </c>
    </row>
    <row r="49" spans="1:24" s="77" customFormat="1" ht="21" customHeight="1" x14ac:dyDescent="0.3">
      <c r="A49" s="71">
        <v>25</v>
      </c>
      <c r="B49" s="94" t="s">
        <v>319</v>
      </c>
      <c r="C49" s="74">
        <v>989</v>
      </c>
      <c r="D49" s="80">
        <v>8141816</v>
      </c>
      <c r="E49" s="91"/>
      <c r="F49" s="91"/>
      <c r="G49" s="91"/>
      <c r="H49" s="91"/>
      <c r="I49" s="91"/>
      <c r="J49" s="91"/>
      <c r="K49" s="91"/>
      <c r="L49" s="91"/>
      <c r="M49" s="91"/>
      <c r="N49" s="91"/>
      <c r="O49" s="91">
        <v>88000000</v>
      </c>
      <c r="P49" s="91">
        <v>88000000</v>
      </c>
      <c r="Q49" s="91">
        <v>88000000</v>
      </c>
      <c r="R49" s="91"/>
      <c r="S49" s="91"/>
      <c r="T49" s="91">
        <v>0</v>
      </c>
      <c r="U49" s="91"/>
      <c r="V49" s="91">
        <v>88000000</v>
      </c>
      <c r="W49" s="91"/>
      <c r="X49" s="91">
        <v>88000000</v>
      </c>
    </row>
    <row r="50" spans="1:24" s="77" customFormat="1" ht="21" customHeight="1" x14ac:dyDescent="0.3">
      <c r="A50" s="71">
        <v>26</v>
      </c>
      <c r="B50" s="106" t="s">
        <v>320</v>
      </c>
      <c r="C50" s="74">
        <v>989</v>
      </c>
      <c r="D50" s="80">
        <v>8077951</v>
      </c>
      <c r="E50" s="91"/>
      <c r="F50" s="91"/>
      <c r="G50" s="91"/>
      <c r="H50" s="91"/>
      <c r="I50" s="91"/>
      <c r="J50" s="91"/>
      <c r="K50" s="91"/>
      <c r="L50" s="91"/>
      <c r="M50" s="91"/>
      <c r="N50" s="91"/>
      <c r="O50" s="91">
        <v>70000000</v>
      </c>
      <c r="P50" s="91">
        <v>0</v>
      </c>
      <c r="Q50" s="91">
        <v>0</v>
      </c>
      <c r="R50" s="91">
        <v>0</v>
      </c>
      <c r="S50" s="91">
        <v>70000000</v>
      </c>
      <c r="T50" s="91">
        <v>0</v>
      </c>
      <c r="U50" s="91">
        <v>0</v>
      </c>
      <c r="V50" s="91">
        <v>0</v>
      </c>
      <c r="W50" s="91">
        <v>0</v>
      </c>
      <c r="X50" s="91">
        <v>0</v>
      </c>
    </row>
    <row r="51" spans="1:24" s="77" customFormat="1" ht="33.75" customHeight="1" x14ac:dyDescent="0.3">
      <c r="A51" s="71">
        <v>27</v>
      </c>
      <c r="B51" s="107" t="s">
        <v>321</v>
      </c>
      <c r="C51" s="74">
        <v>989</v>
      </c>
      <c r="D51" s="80">
        <v>8077953</v>
      </c>
      <c r="E51" s="91"/>
      <c r="F51" s="91"/>
      <c r="G51" s="91"/>
      <c r="H51" s="91"/>
      <c r="I51" s="91"/>
      <c r="J51" s="91"/>
      <c r="K51" s="91"/>
      <c r="L51" s="91"/>
      <c r="M51" s="91"/>
      <c r="N51" s="91"/>
      <c r="O51" s="91">
        <v>90000000</v>
      </c>
      <c r="P51" s="91">
        <v>68192073</v>
      </c>
      <c r="Q51" s="91">
        <v>68192073</v>
      </c>
      <c r="R51" s="91">
        <v>0</v>
      </c>
      <c r="S51" s="91">
        <v>21807927</v>
      </c>
      <c r="T51" s="91">
        <v>0</v>
      </c>
      <c r="U51" s="91">
        <v>0</v>
      </c>
      <c r="V51" s="91">
        <v>68192073</v>
      </c>
      <c r="W51" s="91">
        <v>0</v>
      </c>
      <c r="X51" s="91">
        <v>68192073</v>
      </c>
    </row>
    <row r="52" spans="1:24" s="77" customFormat="1" ht="13.2" x14ac:dyDescent="0.3">
      <c r="A52" s="89" t="s">
        <v>290</v>
      </c>
      <c r="B52" s="79" t="s">
        <v>322</v>
      </c>
      <c r="C52" s="74">
        <v>989</v>
      </c>
      <c r="D52" s="87"/>
      <c r="E52" s="88">
        <f t="shared" ref="E52:X52" si="5">E53+E54+E55</f>
        <v>113750000</v>
      </c>
      <c r="F52" s="88">
        <f t="shared" si="5"/>
        <v>0</v>
      </c>
      <c r="G52" s="88">
        <f t="shared" si="5"/>
        <v>0</v>
      </c>
      <c r="H52" s="88">
        <f t="shared" si="5"/>
        <v>0</v>
      </c>
      <c r="I52" s="88">
        <f t="shared" si="5"/>
        <v>0</v>
      </c>
      <c r="J52" s="88">
        <f t="shared" si="5"/>
        <v>0</v>
      </c>
      <c r="K52" s="88">
        <f t="shared" si="5"/>
        <v>0</v>
      </c>
      <c r="L52" s="88">
        <f t="shared" si="5"/>
        <v>0</v>
      </c>
      <c r="M52" s="88">
        <f t="shared" si="5"/>
        <v>0</v>
      </c>
      <c r="N52" s="88">
        <f t="shared" si="5"/>
        <v>0</v>
      </c>
      <c r="O52" s="88">
        <f t="shared" si="5"/>
        <v>0</v>
      </c>
      <c r="P52" s="88">
        <f t="shared" si="5"/>
        <v>0</v>
      </c>
      <c r="Q52" s="88">
        <f t="shared" si="5"/>
        <v>0</v>
      </c>
      <c r="R52" s="88">
        <f t="shared" si="5"/>
        <v>0</v>
      </c>
      <c r="S52" s="88">
        <f t="shared" si="5"/>
        <v>0</v>
      </c>
      <c r="T52" s="88">
        <f t="shared" si="5"/>
        <v>0</v>
      </c>
      <c r="U52" s="88">
        <f t="shared" si="5"/>
        <v>0</v>
      </c>
      <c r="V52" s="88">
        <f t="shared" si="5"/>
        <v>0</v>
      </c>
      <c r="W52" s="88">
        <f t="shared" si="5"/>
        <v>0</v>
      </c>
      <c r="X52" s="88">
        <f t="shared" si="5"/>
        <v>113750000</v>
      </c>
    </row>
    <row r="53" spans="1:24" s="77" customFormat="1" ht="13.2" x14ac:dyDescent="0.3">
      <c r="A53" s="71">
        <v>1</v>
      </c>
      <c r="B53" s="94" t="s">
        <v>323</v>
      </c>
      <c r="C53" s="74">
        <v>989</v>
      </c>
      <c r="D53" s="80">
        <v>7987912</v>
      </c>
      <c r="E53" s="90">
        <v>34050000</v>
      </c>
      <c r="F53" s="90"/>
      <c r="G53" s="90"/>
      <c r="H53" s="90"/>
      <c r="I53" s="90"/>
      <c r="J53" s="90"/>
      <c r="K53" s="90"/>
      <c r="L53" s="90"/>
      <c r="M53" s="90"/>
      <c r="N53" s="90"/>
      <c r="O53" s="90"/>
      <c r="P53" s="90">
        <v>0</v>
      </c>
      <c r="Q53" s="90"/>
      <c r="R53" s="90"/>
      <c r="S53" s="91"/>
      <c r="T53" s="91">
        <v>0</v>
      </c>
      <c r="U53" s="91"/>
      <c r="V53" s="91">
        <v>0</v>
      </c>
      <c r="W53" s="91"/>
      <c r="X53" s="91">
        <v>34050000</v>
      </c>
    </row>
    <row r="54" spans="1:24" s="77" customFormat="1" ht="13.2" x14ac:dyDescent="0.3">
      <c r="A54" s="71">
        <v>2</v>
      </c>
      <c r="B54" s="94" t="s">
        <v>324</v>
      </c>
      <c r="C54" s="74">
        <v>989</v>
      </c>
      <c r="D54" s="80">
        <v>8014661</v>
      </c>
      <c r="E54" s="91">
        <v>39850000</v>
      </c>
      <c r="F54" s="90"/>
      <c r="G54" s="90"/>
      <c r="H54" s="90"/>
      <c r="I54" s="90"/>
      <c r="J54" s="90"/>
      <c r="K54" s="90"/>
      <c r="L54" s="90"/>
      <c r="M54" s="90"/>
      <c r="N54" s="90"/>
      <c r="O54" s="90"/>
      <c r="P54" s="90">
        <v>0</v>
      </c>
      <c r="Q54" s="90"/>
      <c r="R54" s="90"/>
      <c r="S54" s="91"/>
      <c r="T54" s="91">
        <v>0</v>
      </c>
      <c r="U54" s="91"/>
      <c r="V54" s="91">
        <v>0</v>
      </c>
      <c r="W54" s="91"/>
      <c r="X54" s="91">
        <v>39850000</v>
      </c>
    </row>
    <row r="55" spans="1:24" s="77" customFormat="1" ht="13.2" x14ac:dyDescent="0.3">
      <c r="A55" s="71">
        <v>3</v>
      </c>
      <c r="B55" s="94" t="s">
        <v>325</v>
      </c>
      <c r="C55" s="74">
        <v>989</v>
      </c>
      <c r="D55" s="80">
        <v>8018235</v>
      </c>
      <c r="E55" s="91">
        <v>39850000</v>
      </c>
      <c r="F55" s="90"/>
      <c r="G55" s="90"/>
      <c r="H55" s="90"/>
      <c r="I55" s="90"/>
      <c r="J55" s="90"/>
      <c r="K55" s="90"/>
      <c r="L55" s="90"/>
      <c r="M55" s="90"/>
      <c r="N55" s="90"/>
      <c r="O55" s="90"/>
      <c r="P55" s="90">
        <v>0</v>
      </c>
      <c r="Q55" s="90"/>
      <c r="R55" s="90"/>
      <c r="S55" s="91"/>
      <c r="T55" s="91">
        <v>0</v>
      </c>
      <c r="U55" s="91"/>
      <c r="V55" s="91">
        <v>0</v>
      </c>
      <c r="W55" s="91"/>
      <c r="X55" s="91">
        <v>39850000</v>
      </c>
    </row>
    <row r="56" spans="1:24" s="77" customFormat="1" ht="13.2" x14ac:dyDescent="0.3">
      <c r="A56" s="89" t="s">
        <v>190</v>
      </c>
      <c r="B56" s="79" t="s">
        <v>326</v>
      </c>
      <c r="C56" s="74">
        <v>989</v>
      </c>
      <c r="D56" s="80"/>
      <c r="E56" s="88">
        <f t="shared" ref="E56:X56" si="6">E57+E58+E59+E60</f>
        <v>2749000000</v>
      </c>
      <c r="F56" s="88">
        <f t="shared" si="6"/>
        <v>0</v>
      </c>
      <c r="G56" s="88">
        <f t="shared" si="6"/>
        <v>0</v>
      </c>
      <c r="H56" s="88">
        <f t="shared" si="6"/>
        <v>0</v>
      </c>
      <c r="I56" s="88">
        <f t="shared" si="6"/>
        <v>0</v>
      </c>
      <c r="J56" s="88">
        <f t="shared" si="6"/>
        <v>0</v>
      </c>
      <c r="K56" s="88">
        <f t="shared" si="6"/>
        <v>0</v>
      </c>
      <c r="L56" s="88">
        <f t="shared" si="6"/>
        <v>0</v>
      </c>
      <c r="M56" s="88">
        <f t="shared" si="6"/>
        <v>0</v>
      </c>
      <c r="N56" s="88">
        <f t="shared" si="6"/>
        <v>0</v>
      </c>
      <c r="O56" s="88">
        <f t="shared" si="6"/>
        <v>6924039000</v>
      </c>
      <c r="P56" s="88">
        <f t="shared" si="6"/>
        <v>6547697754</v>
      </c>
      <c r="Q56" s="88">
        <f t="shared" si="6"/>
        <v>6547697754</v>
      </c>
      <c r="R56" s="88">
        <f t="shared" si="6"/>
        <v>0</v>
      </c>
      <c r="S56" s="88">
        <f t="shared" si="6"/>
        <v>354538344</v>
      </c>
      <c r="T56" s="88">
        <f t="shared" si="6"/>
        <v>21802902</v>
      </c>
      <c r="U56" s="88">
        <f t="shared" si="6"/>
        <v>0</v>
      </c>
      <c r="V56" s="88">
        <f t="shared" si="6"/>
        <v>6547697754</v>
      </c>
      <c r="W56" s="88">
        <f t="shared" si="6"/>
        <v>0</v>
      </c>
      <c r="X56" s="88">
        <f t="shared" si="6"/>
        <v>9296697754</v>
      </c>
    </row>
    <row r="57" spans="1:24" s="77" customFormat="1" ht="13.2" x14ac:dyDescent="0.3">
      <c r="A57" s="96">
        <v>1</v>
      </c>
      <c r="B57" s="94" t="s">
        <v>327</v>
      </c>
      <c r="C57" s="74">
        <v>989</v>
      </c>
      <c r="D57" s="80">
        <v>8151846</v>
      </c>
      <c r="E57" s="90"/>
      <c r="F57" s="90"/>
      <c r="G57" s="90"/>
      <c r="H57" s="90"/>
      <c r="I57" s="90"/>
      <c r="J57" s="90"/>
      <c r="K57" s="90"/>
      <c r="L57" s="90"/>
      <c r="M57" s="90"/>
      <c r="N57" s="90"/>
      <c r="O57" s="90">
        <v>800000000</v>
      </c>
      <c r="P57" s="90">
        <v>787742387</v>
      </c>
      <c r="Q57" s="90">
        <v>787742387</v>
      </c>
      <c r="R57" s="90">
        <v>0</v>
      </c>
      <c r="S57" s="90"/>
      <c r="T57" s="90">
        <f>O57-P57-S57</f>
        <v>12257613</v>
      </c>
      <c r="U57" s="90">
        <v>0</v>
      </c>
      <c r="V57" s="90">
        <v>787742387</v>
      </c>
      <c r="W57" s="90">
        <v>0</v>
      </c>
      <c r="X57" s="90">
        <v>787742387</v>
      </c>
    </row>
    <row r="58" spans="1:24" s="77" customFormat="1" ht="39.6" x14ac:dyDescent="0.3">
      <c r="A58" s="96">
        <v>2</v>
      </c>
      <c r="B58" s="94" t="s">
        <v>328</v>
      </c>
      <c r="C58" s="74">
        <v>989</v>
      </c>
      <c r="D58" s="80">
        <v>7476931</v>
      </c>
      <c r="E58" s="90">
        <v>1500000000</v>
      </c>
      <c r="F58" s="90"/>
      <c r="G58" s="90"/>
      <c r="H58" s="90"/>
      <c r="I58" s="90"/>
      <c r="J58" s="90"/>
      <c r="K58" s="90"/>
      <c r="L58" s="90"/>
      <c r="M58" s="90"/>
      <c r="N58" s="90"/>
      <c r="O58" s="90">
        <v>32039000</v>
      </c>
      <c r="P58" s="90">
        <v>32039000</v>
      </c>
      <c r="Q58" s="90">
        <v>32039000</v>
      </c>
      <c r="R58" s="90"/>
      <c r="S58" s="91"/>
      <c r="T58" s="91">
        <v>0</v>
      </c>
      <c r="U58" s="91"/>
      <c r="V58" s="91">
        <v>32039000</v>
      </c>
      <c r="W58" s="91"/>
      <c r="X58" s="91">
        <v>1532039000</v>
      </c>
    </row>
    <row r="59" spans="1:24" s="77" customFormat="1" ht="26.4" x14ac:dyDescent="0.3">
      <c r="A59" s="96">
        <v>3</v>
      </c>
      <c r="B59" s="94" t="s">
        <v>329</v>
      </c>
      <c r="C59" s="74">
        <v>989</v>
      </c>
      <c r="D59" s="80">
        <v>8132582</v>
      </c>
      <c r="E59" s="90"/>
      <c r="F59" s="90"/>
      <c r="G59" s="90"/>
      <c r="H59" s="90"/>
      <c r="I59" s="90"/>
      <c r="J59" s="90"/>
      <c r="K59" s="90"/>
      <c r="L59" s="90"/>
      <c r="M59" s="90"/>
      <c r="N59" s="90"/>
      <c r="O59" s="90">
        <v>5000000000</v>
      </c>
      <c r="P59" s="90">
        <v>4645461656</v>
      </c>
      <c r="Q59" s="90">
        <v>4645461656</v>
      </c>
      <c r="R59" s="90"/>
      <c r="S59" s="91">
        <v>354538344</v>
      </c>
      <c r="T59" s="91">
        <v>0</v>
      </c>
      <c r="U59" s="91"/>
      <c r="V59" s="91">
        <v>4645461656</v>
      </c>
      <c r="W59" s="91"/>
      <c r="X59" s="91">
        <v>4645461656</v>
      </c>
    </row>
    <row r="60" spans="1:24" s="113" customFormat="1" ht="13.2" x14ac:dyDescent="0.3">
      <c r="A60" s="108">
        <v>4</v>
      </c>
      <c r="B60" s="114" t="s">
        <v>289</v>
      </c>
      <c r="C60" s="117">
        <v>989</v>
      </c>
      <c r="D60" s="110">
        <v>8023654</v>
      </c>
      <c r="E60" s="111">
        <v>1249000000</v>
      </c>
      <c r="F60" s="111"/>
      <c r="G60" s="111"/>
      <c r="H60" s="111"/>
      <c r="I60" s="111"/>
      <c r="J60" s="111"/>
      <c r="K60" s="111"/>
      <c r="L60" s="111"/>
      <c r="M60" s="111"/>
      <c r="N60" s="111"/>
      <c r="O60" s="111">
        <v>1092000000</v>
      </c>
      <c r="P60" s="111">
        <v>1082454711</v>
      </c>
      <c r="Q60" s="111">
        <v>1082454711</v>
      </c>
      <c r="R60" s="111"/>
      <c r="S60" s="112"/>
      <c r="T60" s="112">
        <v>9545289</v>
      </c>
      <c r="U60" s="112"/>
      <c r="V60" s="112">
        <v>1082454711</v>
      </c>
      <c r="W60" s="112"/>
      <c r="X60" s="112">
        <v>2331454711</v>
      </c>
    </row>
    <row r="61" spans="1:24" s="77" customFormat="1" ht="13.2" x14ac:dyDescent="0.3">
      <c r="A61" s="75" t="s">
        <v>35</v>
      </c>
      <c r="B61" s="86" t="s">
        <v>291</v>
      </c>
      <c r="C61" s="74"/>
      <c r="D61" s="80"/>
      <c r="E61" s="92">
        <f>E62</f>
        <v>20928650941</v>
      </c>
      <c r="F61" s="92">
        <f t="shared" ref="F61:X61" si="7">F62</f>
        <v>452800000</v>
      </c>
      <c r="G61" s="92">
        <f t="shared" si="7"/>
        <v>0</v>
      </c>
      <c r="H61" s="92">
        <f t="shared" si="7"/>
        <v>452800000</v>
      </c>
      <c r="I61" s="92">
        <f t="shared" si="7"/>
        <v>174955576</v>
      </c>
      <c r="J61" s="92">
        <f t="shared" si="7"/>
        <v>44835368</v>
      </c>
      <c r="K61" s="92">
        <f t="shared" si="7"/>
        <v>44835368</v>
      </c>
      <c r="L61" s="92">
        <f t="shared" si="7"/>
        <v>0</v>
      </c>
      <c r="M61" s="92">
        <f t="shared" si="7"/>
        <v>130120208</v>
      </c>
      <c r="N61" s="92">
        <f t="shared" si="7"/>
        <v>0</v>
      </c>
      <c r="O61" s="92">
        <f t="shared" si="7"/>
        <v>14225000000</v>
      </c>
      <c r="P61" s="92">
        <f t="shared" si="7"/>
        <v>12734769559</v>
      </c>
      <c r="Q61" s="92">
        <f t="shared" si="7"/>
        <v>12734769559</v>
      </c>
      <c r="R61" s="92">
        <f t="shared" si="7"/>
        <v>0</v>
      </c>
      <c r="S61" s="92">
        <f t="shared" si="7"/>
        <v>1489833258</v>
      </c>
      <c r="T61" s="92">
        <f t="shared" si="7"/>
        <v>397183</v>
      </c>
      <c r="U61" s="92">
        <f t="shared" si="7"/>
        <v>0</v>
      </c>
      <c r="V61" s="92">
        <f t="shared" si="7"/>
        <v>13232404927</v>
      </c>
      <c r="W61" s="92">
        <f t="shared" si="7"/>
        <v>0</v>
      </c>
      <c r="X61" s="92">
        <f t="shared" si="7"/>
        <v>34534688868</v>
      </c>
    </row>
    <row r="62" spans="1:24" s="77" customFormat="1" ht="13.2" x14ac:dyDescent="0.3">
      <c r="A62" s="71" t="s">
        <v>18</v>
      </c>
      <c r="B62" s="81" t="s">
        <v>281</v>
      </c>
      <c r="C62" s="74"/>
      <c r="D62" s="80"/>
      <c r="E62" s="91">
        <f t="shared" ref="E62:X62" si="8">E66+E72+E76</f>
        <v>20928650941</v>
      </c>
      <c r="F62" s="91">
        <f t="shared" si="8"/>
        <v>452800000</v>
      </c>
      <c r="G62" s="91">
        <f t="shared" si="8"/>
        <v>0</v>
      </c>
      <c r="H62" s="91">
        <f t="shared" si="8"/>
        <v>452800000</v>
      </c>
      <c r="I62" s="91">
        <f t="shared" si="8"/>
        <v>174955576</v>
      </c>
      <c r="J62" s="91">
        <f t="shared" si="8"/>
        <v>44835368</v>
      </c>
      <c r="K62" s="91">
        <f t="shared" si="8"/>
        <v>44835368</v>
      </c>
      <c r="L62" s="91">
        <f t="shared" si="8"/>
        <v>0</v>
      </c>
      <c r="M62" s="91">
        <f t="shared" si="8"/>
        <v>130120208</v>
      </c>
      <c r="N62" s="91">
        <f t="shared" si="8"/>
        <v>0</v>
      </c>
      <c r="O62" s="91">
        <f t="shared" si="8"/>
        <v>14225000000</v>
      </c>
      <c r="P62" s="91">
        <f t="shared" si="8"/>
        <v>12734769559</v>
      </c>
      <c r="Q62" s="91">
        <f t="shared" si="8"/>
        <v>12734769559</v>
      </c>
      <c r="R62" s="91">
        <f t="shared" si="8"/>
        <v>0</v>
      </c>
      <c r="S62" s="91">
        <f t="shared" si="8"/>
        <v>1489833258</v>
      </c>
      <c r="T62" s="91">
        <f t="shared" si="8"/>
        <v>397183</v>
      </c>
      <c r="U62" s="91">
        <f t="shared" si="8"/>
        <v>0</v>
      </c>
      <c r="V62" s="91">
        <f t="shared" si="8"/>
        <v>13232404927</v>
      </c>
      <c r="W62" s="91">
        <f t="shared" si="8"/>
        <v>0</v>
      </c>
      <c r="X62" s="91">
        <f t="shared" si="8"/>
        <v>34534688868</v>
      </c>
    </row>
    <row r="63" spans="1:24" s="77" customFormat="1" ht="13.2" x14ac:dyDescent="0.3">
      <c r="A63" s="71" t="s">
        <v>18</v>
      </c>
      <c r="B63" s="81" t="s">
        <v>282</v>
      </c>
      <c r="C63" s="74"/>
      <c r="D63" s="80"/>
      <c r="E63" s="91"/>
      <c r="F63" s="91"/>
      <c r="G63" s="91"/>
      <c r="H63" s="91"/>
      <c r="I63" s="91"/>
      <c r="J63" s="91"/>
      <c r="K63" s="91"/>
      <c r="L63" s="91"/>
      <c r="M63" s="91"/>
      <c r="N63" s="91"/>
      <c r="O63" s="91"/>
      <c r="P63" s="90">
        <f>Q63+R63</f>
        <v>0</v>
      </c>
      <c r="Q63" s="91"/>
      <c r="R63" s="91"/>
      <c r="S63" s="91"/>
      <c r="T63" s="91">
        <f>O63-P63-S63</f>
        <v>0</v>
      </c>
      <c r="U63" s="91"/>
      <c r="V63" s="91">
        <f>H63+K63+Q63</f>
        <v>0</v>
      </c>
      <c r="W63" s="91"/>
      <c r="X63" s="91">
        <f>E63-G63+J63+P63-U63</f>
        <v>0</v>
      </c>
    </row>
    <row r="64" spans="1:24" s="77" customFormat="1" ht="13.2" x14ac:dyDescent="0.3">
      <c r="A64" s="97" t="s">
        <v>286</v>
      </c>
      <c r="B64" s="78" t="s">
        <v>283</v>
      </c>
      <c r="C64" s="116"/>
      <c r="D64" s="80"/>
      <c r="E64" s="91"/>
      <c r="F64" s="91"/>
      <c r="G64" s="91"/>
      <c r="H64" s="91"/>
      <c r="I64" s="91"/>
      <c r="J64" s="91"/>
      <c r="K64" s="91"/>
      <c r="L64" s="91"/>
      <c r="M64" s="91"/>
      <c r="N64" s="91"/>
      <c r="O64" s="91"/>
      <c r="P64" s="90">
        <f>Q64+R64</f>
        <v>0</v>
      </c>
      <c r="Q64" s="91"/>
      <c r="R64" s="91"/>
      <c r="S64" s="91"/>
      <c r="T64" s="91">
        <f>O64-P64-S64</f>
        <v>0</v>
      </c>
      <c r="U64" s="91"/>
      <c r="V64" s="91">
        <f>H64+K64+Q64</f>
        <v>0</v>
      </c>
      <c r="W64" s="91"/>
      <c r="X64" s="91">
        <f>E64-G64+J64+P64-U64</f>
        <v>0</v>
      </c>
    </row>
    <row r="65" spans="1:24" s="77" customFormat="1" ht="13.2" x14ac:dyDescent="0.3">
      <c r="A65" s="97" t="s">
        <v>286</v>
      </c>
      <c r="B65" s="78" t="s">
        <v>284</v>
      </c>
      <c r="C65" s="116"/>
      <c r="D65" s="80"/>
      <c r="E65" s="91"/>
      <c r="F65" s="91"/>
      <c r="G65" s="91"/>
      <c r="H65" s="91"/>
      <c r="I65" s="91"/>
      <c r="J65" s="91"/>
      <c r="K65" s="91"/>
      <c r="L65" s="91"/>
      <c r="M65" s="91"/>
      <c r="N65" s="91"/>
      <c r="O65" s="91"/>
      <c r="P65" s="90">
        <f>Q65+R65</f>
        <v>0</v>
      </c>
      <c r="Q65" s="91"/>
      <c r="R65" s="91"/>
      <c r="S65" s="91"/>
      <c r="T65" s="91">
        <f>O65-P65-S65</f>
        <v>0</v>
      </c>
      <c r="U65" s="91"/>
      <c r="V65" s="91">
        <f>H65+K65+Q65</f>
        <v>0</v>
      </c>
      <c r="W65" s="91"/>
      <c r="X65" s="91">
        <f>E65-G65+J65+P65-U65</f>
        <v>0</v>
      </c>
    </row>
    <row r="66" spans="1:24" s="77" customFormat="1" ht="13.2" x14ac:dyDescent="0.25">
      <c r="A66" s="98" t="s">
        <v>330</v>
      </c>
      <c r="B66" s="99" t="s">
        <v>331</v>
      </c>
      <c r="C66" s="74"/>
      <c r="D66" s="80"/>
      <c r="E66" s="92">
        <f t="shared" ref="E66:X66" si="9">E67+E68+E69+E70+E71</f>
        <v>9035417274</v>
      </c>
      <c r="F66" s="92">
        <f t="shared" si="9"/>
        <v>0</v>
      </c>
      <c r="G66" s="92">
        <f t="shared" si="9"/>
        <v>0</v>
      </c>
      <c r="H66" s="92">
        <f t="shared" si="9"/>
        <v>0</v>
      </c>
      <c r="I66" s="92">
        <f t="shared" si="9"/>
        <v>1393835</v>
      </c>
      <c r="J66" s="92">
        <f t="shared" si="9"/>
        <v>0</v>
      </c>
      <c r="K66" s="92">
        <f t="shared" si="9"/>
        <v>0</v>
      </c>
      <c r="L66" s="92">
        <f t="shared" si="9"/>
        <v>0</v>
      </c>
      <c r="M66" s="92">
        <f t="shared" si="9"/>
        <v>1393835</v>
      </c>
      <c r="N66" s="92">
        <f t="shared" si="9"/>
        <v>0</v>
      </c>
      <c r="O66" s="92">
        <f t="shared" si="9"/>
        <v>5041000000</v>
      </c>
      <c r="P66" s="92">
        <f t="shared" si="9"/>
        <v>4071599220</v>
      </c>
      <c r="Q66" s="92">
        <f t="shared" si="9"/>
        <v>4071599220</v>
      </c>
      <c r="R66" s="92">
        <f t="shared" si="9"/>
        <v>0</v>
      </c>
      <c r="S66" s="92">
        <f t="shared" si="9"/>
        <v>969400780</v>
      </c>
      <c r="T66" s="92">
        <f t="shared" si="9"/>
        <v>0</v>
      </c>
      <c r="U66" s="92">
        <f t="shared" si="9"/>
        <v>0</v>
      </c>
      <c r="V66" s="92">
        <f t="shared" si="9"/>
        <v>4071599220</v>
      </c>
      <c r="W66" s="92">
        <f t="shared" si="9"/>
        <v>0</v>
      </c>
      <c r="X66" s="92">
        <f t="shared" si="9"/>
        <v>13107016494</v>
      </c>
    </row>
    <row r="67" spans="1:24" s="77" customFormat="1" ht="26.4" x14ac:dyDescent="0.25">
      <c r="A67" s="93">
        <v>1</v>
      </c>
      <c r="B67" s="94" t="s">
        <v>296</v>
      </c>
      <c r="C67" s="74">
        <v>989</v>
      </c>
      <c r="D67" s="80">
        <v>8054468</v>
      </c>
      <c r="E67" s="91">
        <v>3276810769</v>
      </c>
      <c r="F67" s="91"/>
      <c r="G67" s="91"/>
      <c r="H67" s="91"/>
      <c r="I67" s="91">
        <v>340</v>
      </c>
      <c r="J67" s="91"/>
      <c r="K67" s="91"/>
      <c r="L67" s="91"/>
      <c r="M67" s="91">
        <v>340</v>
      </c>
      <c r="N67" s="91">
        <v>0</v>
      </c>
      <c r="O67" s="91">
        <v>587794000</v>
      </c>
      <c r="P67" s="90">
        <v>389027781</v>
      </c>
      <c r="Q67" s="91">
        <v>389027781</v>
      </c>
      <c r="R67" s="91"/>
      <c r="S67" s="91">
        <v>198766219</v>
      </c>
      <c r="T67" s="91">
        <v>0</v>
      </c>
      <c r="U67" s="91"/>
      <c r="V67" s="91">
        <v>389027781</v>
      </c>
      <c r="W67" s="91"/>
      <c r="X67" s="91">
        <v>3665838550</v>
      </c>
    </row>
    <row r="68" spans="1:24" s="77" customFormat="1" ht="13.2" x14ac:dyDescent="0.25">
      <c r="A68" s="93">
        <v>2</v>
      </c>
      <c r="B68" s="94" t="s">
        <v>332</v>
      </c>
      <c r="C68" s="74">
        <v>989</v>
      </c>
      <c r="D68" s="80">
        <v>8117336</v>
      </c>
      <c r="E68" s="91"/>
      <c r="F68" s="91"/>
      <c r="G68" s="91"/>
      <c r="H68" s="91"/>
      <c r="I68" s="91"/>
      <c r="J68" s="91"/>
      <c r="K68" s="91"/>
      <c r="L68" s="91"/>
      <c r="M68" s="91"/>
      <c r="N68" s="91"/>
      <c r="O68" s="91">
        <v>1033206000</v>
      </c>
      <c r="P68" s="91">
        <v>1023931174</v>
      </c>
      <c r="Q68" s="91">
        <v>1023931174</v>
      </c>
      <c r="R68" s="91">
        <v>0</v>
      </c>
      <c r="S68" s="91">
        <v>9274826</v>
      </c>
      <c r="T68" s="91">
        <v>0</v>
      </c>
      <c r="U68" s="91"/>
      <c r="V68" s="91">
        <v>1023931174</v>
      </c>
      <c r="W68" s="91"/>
      <c r="X68" s="91">
        <v>1023931174</v>
      </c>
    </row>
    <row r="69" spans="1:24" s="77" customFormat="1" ht="13.2" x14ac:dyDescent="0.25">
      <c r="A69" s="93">
        <v>3</v>
      </c>
      <c r="B69" s="94" t="s">
        <v>297</v>
      </c>
      <c r="C69" s="74">
        <v>989</v>
      </c>
      <c r="D69" s="80">
        <v>8077950</v>
      </c>
      <c r="E69" s="91">
        <v>2900000000</v>
      </c>
      <c r="F69" s="91"/>
      <c r="G69" s="91"/>
      <c r="H69" s="91"/>
      <c r="I69" s="91"/>
      <c r="J69" s="91"/>
      <c r="K69" s="91"/>
      <c r="L69" s="91"/>
      <c r="M69" s="91"/>
      <c r="N69" s="91"/>
      <c r="O69" s="91">
        <v>510000000</v>
      </c>
      <c r="P69" s="91">
        <v>210642638</v>
      </c>
      <c r="Q69" s="91">
        <v>210642638</v>
      </c>
      <c r="R69" s="91"/>
      <c r="S69" s="91">
        <v>299357362</v>
      </c>
      <c r="T69" s="91">
        <v>0</v>
      </c>
      <c r="U69" s="91"/>
      <c r="V69" s="91">
        <v>210642638</v>
      </c>
      <c r="W69" s="91">
        <v>0</v>
      </c>
      <c r="X69" s="91">
        <v>3110642638</v>
      </c>
    </row>
    <row r="70" spans="1:24" s="77" customFormat="1" ht="13.2" x14ac:dyDescent="0.25">
      <c r="A70" s="93">
        <v>4</v>
      </c>
      <c r="B70" s="94" t="s">
        <v>298</v>
      </c>
      <c r="C70" s="74">
        <v>989</v>
      </c>
      <c r="D70" s="80">
        <v>7986636</v>
      </c>
      <c r="E70" s="91">
        <v>2858606505</v>
      </c>
      <c r="F70" s="91"/>
      <c r="G70" s="91"/>
      <c r="H70" s="91"/>
      <c r="I70" s="91">
        <v>1393495</v>
      </c>
      <c r="J70" s="91"/>
      <c r="K70" s="91"/>
      <c r="L70" s="91"/>
      <c r="M70" s="91">
        <v>1393495</v>
      </c>
      <c r="N70" s="91"/>
      <c r="O70" s="91"/>
      <c r="P70" s="90">
        <v>0</v>
      </c>
      <c r="Q70" s="91"/>
      <c r="R70" s="91"/>
      <c r="S70" s="91"/>
      <c r="T70" s="91">
        <v>0</v>
      </c>
      <c r="U70" s="91"/>
      <c r="V70" s="91">
        <v>0</v>
      </c>
      <c r="W70" s="91"/>
      <c r="X70" s="91">
        <v>2858606505</v>
      </c>
    </row>
    <row r="71" spans="1:24" s="77" customFormat="1" ht="36" customHeight="1" x14ac:dyDescent="0.3">
      <c r="A71" s="71">
        <v>5</v>
      </c>
      <c r="B71" s="95" t="s">
        <v>321</v>
      </c>
      <c r="C71" s="74">
        <v>989</v>
      </c>
      <c r="D71" s="80">
        <v>8077953</v>
      </c>
      <c r="E71" s="91"/>
      <c r="F71" s="91"/>
      <c r="G71" s="91"/>
      <c r="H71" s="91"/>
      <c r="I71" s="91"/>
      <c r="J71" s="91"/>
      <c r="K71" s="91"/>
      <c r="L71" s="91"/>
      <c r="M71" s="91"/>
      <c r="N71" s="91"/>
      <c r="O71" s="91">
        <v>2910000000</v>
      </c>
      <c r="P71" s="91">
        <v>2447997627</v>
      </c>
      <c r="Q71" s="91">
        <v>2447997627</v>
      </c>
      <c r="R71" s="91">
        <v>0</v>
      </c>
      <c r="S71" s="91">
        <v>462002373</v>
      </c>
      <c r="T71" s="91">
        <v>0</v>
      </c>
      <c r="U71" s="91">
        <v>0</v>
      </c>
      <c r="V71" s="91">
        <v>2447997627</v>
      </c>
      <c r="W71" s="91">
        <v>0</v>
      </c>
      <c r="X71" s="91">
        <v>2447997627</v>
      </c>
    </row>
    <row r="72" spans="1:24" s="69" customFormat="1" ht="13.2" x14ac:dyDescent="0.3">
      <c r="A72" s="100" t="s">
        <v>333</v>
      </c>
      <c r="B72" s="99" t="s">
        <v>334</v>
      </c>
      <c r="C72" s="74"/>
      <c r="D72" s="80"/>
      <c r="E72" s="92">
        <f t="shared" ref="E72:X72" si="10">E73+E74+E75</f>
        <v>3349778173</v>
      </c>
      <c r="F72" s="92">
        <f t="shared" si="10"/>
        <v>0</v>
      </c>
      <c r="G72" s="92">
        <f t="shared" si="10"/>
        <v>0</v>
      </c>
      <c r="H72" s="92">
        <f t="shared" si="10"/>
        <v>0</v>
      </c>
      <c r="I72" s="92">
        <f t="shared" si="10"/>
        <v>97421827</v>
      </c>
      <c r="J72" s="92">
        <f t="shared" si="10"/>
        <v>0</v>
      </c>
      <c r="K72" s="92">
        <f t="shared" si="10"/>
        <v>0</v>
      </c>
      <c r="L72" s="92">
        <f t="shared" si="10"/>
        <v>0</v>
      </c>
      <c r="M72" s="92">
        <f t="shared" si="10"/>
        <v>97421827</v>
      </c>
      <c r="N72" s="92">
        <f t="shared" si="10"/>
        <v>0</v>
      </c>
      <c r="O72" s="92">
        <f t="shared" si="10"/>
        <v>700000000</v>
      </c>
      <c r="P72" s="92">
        <f t="shared" si="10"/>
        <v>699602817</v>
      </c>
      <c r="Q72" s="92">
        <f t="shared" si="10"/>
        <v>699602817</v>
      </c>
      <c r="R72" s="92">
        <f t="shared" si="10"/>
        <v>0</v>
      </c>
      <c r="S72" s="92">
        <f t="shared" si="10"/>
        <v>0</v>
      </c>
      <c r="T72" s="92">
        <f t="shared" si="10"/>
        <v>397183</v>
      </c>
      <c r="U72" s="92">
        <f t="shared" si="10"/>
        <v>0</v>
      </c>
      <c r="V72" s="92">
        <f t="shared" si="10"/>
        <v>699602817</v>
      </c>
      <c r="W72" s="92">
        <f t="shared" si="10"/>
        <v>0</v>
      </c>
      <c r="X72" s="92">
        <f t="shared" si="10"/>
        <v>4049380990</v>
      </c>
    </row>
    <row r="73" spans="1:24" s="77" customFormat="1" ht="26.4" x14ac:dyDescent="0.25">
      <c r="A73" s="93">
        <v>1</v>
      </c>
      <c r="B73" s="94" t="s">
        <v>299</v>
      </c>
      <c r="C73" s="74">
        <v>989</v>
      </c>
      <c r="D73" s="80">
        <v>7987913</v>
      </c>
      <c r="E73" s="91">
        <v>1664494889</v>
      </c>
      <c r="F73" s="91"/>
      <c r="G73" s="91"/>
      <c r="H73" s="91"/>
      <c r="I73" s="91">
        <v>59105111</v>
      </c>
      <c r="J73" s="91"/>
      <c r="K73" s="91"/>
      <c r="L73" s="91"/>
      <c r="M73" s="91">
        <v>59105111</v>
      </c>
      <c r="N73" s="91"/>
      <c r="O73" s="91"/>
      <c r="P73" s="90">
        <v>0</v>
      </c>
      <c r="Q73" s="91"/>
      <c r="R73" s="91"/>
      <c r="S73" s="91"/>
      <c r="T73" s="91">
        <v>0</v>
      </c>
      <c r="U73" s="91"/>
      <c r="V73" s="91">
        <v>0</v>
      </c>
      <c r="W73" s="91"/>
      <c r="X73" s="91">
        <v>1664494889</v>
      </c>
    </row>
    <row r="74" spans="1:24" s="77" customFormat="1" ht="13.2" x14ac:dyDescent="0.25">
      <c r="A74" s="93">
        <v>2</v>
      </c>
      <c r="B74" s="94" t="s">
        <v>300</v>
      </c>
      <c r="C74" s="74">
        <v>989</v>
      </c>
      <c r="D74" s="80">
        <v>7986635</v>
      </c>
      <c r="E74" s="91">
        <v>1685283284</v>
      </c>
      <c r="F74" s="91"/>
      <c r="G74" s="91"/>
      <c r="H74" s="91"/>
      <c r="I74" s="91">
        <v>38316716</v>
      </c>
      <c r="J74" s="91"/>
      <c r="K74" s="91"/>
      <c r="L74" s="91"/>
      <c r="M74" s="91">
        <v>38316716</v>
      </c>
      <c r="N74" s="91"/>
      <c r="O74" s="91"/>
      <c r="P74" s="90">
        <v>0</v>
      </c>
      <c r="Q74" s="91"/>
      <c r="R74" s="91"/>
      <c r="S74" s="91"/>
      <c r="T74" s="91">
        <v>0</v>
      </c>
      <c r="U74" s="91"/>
      <c r="V74" s="91">
        <v>0</v>
      </c>
      <c r="W74" s="91"/>
      <c r="X74" s="91">
        <v>1685283284</v>
      </c>
    </row>
    <row r="75" spans="1:24" s="113" customFormat="1" ht="13.2" x14ac:dyDescent="0.3">
      <c r="A75" s="108">
        <v>3</v>
      </c>
      <c r="B75" s="115" t="s">
        <v>335</v>
      </c>
      <c r="C75" s="117">
        <v>989</v>
      </c>
      <c r="D75" s="110">
        <v>8138003</v>
      </c>
      <c r="E75" s="111"/>
      <c r="F75" s="111"/>
      <c r="G75" s="111"/>
      <c r="H75" s="111"/>
      <c r="I75" s="111"/>
      <c r="J75" s="111"/>
      <c r="K75" s="111"/>
      <c r="L75" s="111"/>
      <c r="M75" s="111"/>
      <c r="N75" s="111"/>
      <c r="O75" s="111">
        <v>700000000</v>
      </c>
      <c r="P75" s="111">
        <v>699602817</v>
      </c>
      <c r="Q75" s="111">
        <v>699602817</v>
      </c>
      <c r="R75" s="111">
        <v>0</v>
      </c>
      <c r="S75" s="111"/>
      <c r="T75" s="111">
        <v>397183</v>
      </c>
      <c r="U75" s="111">
        <v>0</v>
      </c>
      <c r="V75" s="111">
        <v>699602817</v>
      </c>
      <c r="W75" s="111">
        <v>0</v>
      </c>
      <c r="X75" s="111">
        <v>699602817</v>
      </c>
    </row>
    <row r="76" spans="1:24" s="69" customFormat="1" ht="26.4" x14ac:dyDescent="0.3">
      <c r="A76" s="100" t="s">
        <v>336</v>
      </c>
      <c r="B76" s="101" t="s">
        <v>337</v>
      </c>
      <c r="C76" s="74">
        <v>989</v>
      </c>
      <c r="D76" s="80"/>
      <c r="E76" s="92">
        <f t="shared" ref="E76:X76" si="11">E77+E78+E79+E80+E81+E82+E83+E84+E85+E86+E87+E88+E89+E90+E91+E92+E93+E94+E95+E96+E97+E98+E99+E100</f>
        <v>8543455494</v>
      </c>
      <c r="F76" s="92">
        <f t="shared" si="11"/>
        <v>452800000</v>
      </c>
      <c r="G76" s="92">
        <f t="shared" si="11"/>
        <v>0</v>
      </c>
      <c r="H76" s="92">
        <f t="shared" si="11"/>
        <v>452800000</v>
      </c>
      <c r="I76" s="92">
        <f t="shared" si="11"/>
        <v>76139914</v>
      </c>
      <c r="J76" s="92">
        <f t="shared" si="11"/>
        <v>44835368</v>
      </c>
      <c r="K76" s="92">
        <f t="shared" si="11"/>
        <v>44835368</v>
      </c>
      <c r="L76" s="92">
        <f t="shared" si="11"/>
        <v>0</v>
      </c>
      <c r="M76" s="92">
        <f t="shared" si="11"/>
        <v>31304546</v>
      </c>
      <c r="N76" s="92">
        <f t="shared" si="11"/>
        <v>0</v>
      </c>
      <c r="O76" s="92">
        <f t="shared" si="11"/>
        <v>8484000000</v>
      </c>
      <c r="P76" s="92">
        <f t="shared" si="11"/>
        <v>7963567522</v>
      </c>
      <c r="Q76" s="92">
        <f t="shared" si="11"/>
        <v>7963567522</v>
      </c>
      <c r="R76" s="92">
        <f t="shared" si="11"/>
        <v>0</v>
      </c>
      <c r="S76" s="92">
        <f t="shared" si="11"/>
        <v>520432478</v>
      </c>
      <c r="T76" s="92">
        <f t="shared" si="11"/>
        <v>0</v>
      </c>
      <c r="U76" s="92">
        <f t="shared" si="11"/>
        <v>0</v>
      </c>
      <c r="V76" s="92">
        <f t="shared" si="11"/>
        <v>8461202890</v>
      </c>
      <c r="W76" s="92">
        <f t="shared" si="11"/>
        <v>0</v>
      </c>
      <c r="X76" s="92">
        <f t="shared" si="11"/>
        <v>17378291384</v>
      </c>
    </row>
    <row r="77" spans="1:24" s="77" customFormat="1" ht="13.2" x14ac:dyDescent="0.25">
      <c r="A77" s="93">
        <v>1</v>
      </c>
      <c r="B77" s="94" t="s">
        <v>301</v>
      </c>
      <c r="C77" s="74">
        <v>989</v>
      </c>
      <c r="D77" s="80">
        <v>8054631</v>
      </c>
      <c r="E77" s="91">
        <v>376050124</v>
      </c>
      <c r="F77" s="91"/>
      <c r="G77" s="91"/>
      <c r="H77" s="91"/>
      <c r="I77" s="91"/>
      <c r="J77" s="91"/>
      <c r="K77" s="91"/>
      <c r="L77" s="91"/>
      <c r="M77" s="91"/>
      <c r="N77" s="91"/>
      <c r="O77" s="91">
        <v>90167600</v>
      </c>
      <c r="P77" s="90">
        <v>90167309</v>
      </c>
      <c r="Q77" s="90">
        <v>90167309</v>
      </c>
      <c r="R77" s="90"/>
      <c r="S77" s="90">
        <v>291</v>
      </c>
      <c r="T77" s="90">
        <v>0</v>
      </c>
      <c r="U77" s="90"/>
      <c r="V77" s="90">
        <v>90167309</v>
      </c>
      <c r="W77" s="90"/>
      <c r="X77" s="90">
        <v>466217433</v>
      </c>
    </row>
    <row r="78" spans="1:24" s="77" customFormat="1" ht="13.2" x14ac:dyDescent="0.25">
      <c r="A78" s="93">
        <v>2</v>
      </c>
      <c r="B78" s="94" t="s">
        <v>302</v>
      </c>
      <c r="C78" s="74">
        <v>989</v>
      </c>
      <c r="D78" s="80">
        <v>8054571</v>
      </c>
      <c r="E78" s="91">
        <v>1691300000</v>
      </c>
      <c r="F78" s="91">
        <v>342800000</v>
      </c>
      <c r="G78" s="91"/>
      <c r="H78" s="91">
        <v>342800000</v>
      </c>
      <c r="I78" s="91"/>
      <c r="J78" s="91"/>
      <c r="K78" s="91"/>
      <c r="L78" s="91"/>
      <c r="M78" s="91"/>
      <c r="N78" s="91"/>
      <c r="O78" s="91">
        <v>600000000</v>
      </c>
      <c r="P78" s="91">
        <v>430721996</v>
      </c>
      <c r="Q78" s="91">
        <v>430721996</v>
      </c>
      <c r="R78" s="91">
        <v>0</v>
      </c>
      <c r="S78" s="91">
        <v>169278004</v>
      </c>
      <c r="T78" s="91">
        <v>0</v>
      </c>
      <c r="U78" s="91">
        <v>0</v>
      </c>
      <c r="V78" s="91">
        <v>773521996</v>
      </c>
      <c r="W78" s="91">
        <v>0</v>
      </c>
      <c r="X78" s="91">
        <v>2122021996</v>
      </c>
    </row>
    <row r="79" spans="1:24" s="77" customFormat="1" ht="13.2" x14ac:dyDescent="0.25">
      <c r="A79" s="93">
        <v>3</v>
      </c>
      <c r="B79" s="94" t="s">
        <v>303</v>
      </c>
      <c r="C79" s="74">
        <v>989</v>
      </c>
      <c r="D79" s="80">
        <v>8079926</v>
      </c>
      <c r="E79" s="91"/>
      <c r="F79" s="91">
        <v>50000000</v>
      </c>
      <c r="G79" s="91"/>
      <c r="H79" s="91">
        <v>50000000</v>
      </c>
      <c r="I79" s="91"/>
      <c r="J79" s="91"/>
      <c r="K79" s="91"/>
      <c r="L79" s="91"/>
      <c r="M79" s="91"/>
      <c r="N79" s="91"/>
      <c r="O79" s="91">
        <v>730000000</v>
      </c>
      <c r="P79" s="91">
        <v>639062414</v>
      </c>
      <c r="Q79" s="91">
        <v>639062414</v>
      </c>
      <c r="R79" s="91">
        <v>0</v>
      </c>
      <c r="S79" s="91">
        <v>90937586</v>
      </c>
      <c r="T79" s="91">
        <v>0</v>
      </c>
      <c r="U79" s="91">
        <v>0</v>
      </c>
      <c r="V79" s="91">
        <v>689062414</v>
      </c>
      <c r="W79" s="91">
        <v>0</v>
      </c>
      <c r="X79" s="91">
        <v>639062414</v>
      </c>
    </row>
    <row r="80" spans="1:24" s="77" customFormat="1" ht="13.2" x14ac:dyDescent="0.25">
      <c r="A80" s="93">
        <v>4</v>
      </c>
      <c r="B80" s="94" t="s">
        <v>304</v>
      </c>
      <c r="C80" s="74">
        <v>989</v>
      </c>
      <c r="D80" s="80">
        <v>8077952</v>
      </c>
      <c r="E80" s="91">
        <v>396075737</v>
      </c>
      <c r="F80" s="91"/>
      <c r="G80" s="91"/>
      <c r="H80" s="91"/>
      <c r="I80" s="91"/>
      <c r="J80" s="91"/>
      <c r="K80" s="91"/>
      <c r="L80" s="91"/>
      <c r="M80" s="91"/>
      <c r="N80" s="91"/>
      <c r="O80" s="91">
        <v>603924000</v>
      </c>
      <c r="P80" s="91">
        <v>556662420</v>
      </c>
      <c r="Q80" s="91">
        <v>556662420</v>
      </c>
      <c r="R80" s="91">
        <v>0</v>
      </c>
      <c r="S80" s="91">
        <v>47261580</v>
      </c>
      <c r="T80" s="91">
        <v>0</v>
      </c>
      <c r="U80" s="91">
        <v>0</v>
      </c>
      <c r="V80" s="91">
        <v>556662420</v>
      </c>
      <c r="W80" s="91">
        <v>0</v>
      </c>
      <c r="X80" s="91">
        <v>952738157</v>
      </c>
    </row>
    <row r="81" spans="1:24" s="77" customFormat="1" ht="13.2" x14ac:dyDescent="0.3">
      <c r="A81" s="71">
        <v>5</v>
      </c>
      <c r="B81" s="94" t="s">
        <v>305</v>
      </c>
      <c r="C81" s="74">
        <v>989</v>
      </c>
      <c r="D81" s="80">
        <v>8082843</v>
      </c>
      <c r="E81" s="91">
        <v>66000000</v>
      </c>
      <c r="F81" s="91"/>
      <c r="G81" s="91"/>
      <c r="H81" s="91"/>
      <c r="I81" s="91"/>
      <c r="J81" s="91"/>
      <c r="K81" s="91"/>
      <c r="L81" s="91"/>
      <c r="M81" s="91"/>
      <c r="N81" s="91"/>
      <c r="O81" s="91">
        <v>620000000</v>
      </c>
      <c r="P81" s="91">
        <v>619972868</v>
      </c>
      <c r="Q81" s="91">
        <v>619972868</v>
      </c>
      <c r="R81" s="91">
        <v>0</v>
      </c>
      <c r="S81" s="91">
        <v>27132</v>
      </c>
      <c r="T81" s="91">
        <v>0</v>
      </c>
      <c r="U81" s="91">
        <v>0</v>
      </c>
      <c r="V81" s="91">
        <v>619972868</v>
      </c>
      <c r="W81" s="91">
        <v>0</v>
      </c>
      <c r="X81" s="91">
        <v>685972868</v>
      </c>
    </row>
    <row r="82" spans="1:24" s="77" customFormat="1" ht="13.2" x14ac:dyDescent="0.3">
      <c r="A82" s="71">
        <v>6</v>
      </c>
      <c r="B82" s="94" t="s">
        <v>306</v>
      </c>
      <c r="C82" s="74">
        <v>989</v>
      </c>
      <c r="D82" s="80">
        <v>8082604</v>
      </c>
      <c r="E82" s="91">
        <v>254341600</v>
      </c>
      <c r="F82" s="91"/>
      <c r="G82" s="91"/>
      <c r="H82" s="91"/>
      <c r="I82" s="91"/>
      <c r="J82" s="91"/>
      <c r="K82" s="91"/>
      <c r="L82" s="91"/>
      <c r="M82" s="91"/>
      <c r="N82" s="91"/>
      <c r="O82" s="91">
        <v>545658400</v>
      </c>
      <c r="P82" s="91">
        <v>515985616</v>
      </c>
      <c r="Q82" s="91">
        <v>515985616</v>
      </c>
      <c r="R82" s="91">
        <v>0</v>
      </c>
      <c r="S82" s="91">
        <v>29672784</v>
      </c>
      <c r="T82" s="91">
        <v>0</v>
      </c>
      <c r="U82" s="91">
        <v>0</v>
      </c>
      <c r="V82" s="91">
        <v>515985616</v>
      </c>
      <c r="W82" s="91">
        <v>0</v>
      </c>
      <c r="X82" s="91">
        <v>770327216</v>
      </c>
    </row>
    <row r="83" spans="1:24" s="77" customFormat="1" ht="13.2" x14ac:dyDescent="0.3">
      <c r="A83" s="71">
        <v>7</v>
      </c>
      <c r="B83" s="94" t="s">
        <v>307</v>
      </c>
      <c r="C83" s="74">
        <v>989</v>
      </c>
      <c r="D83" s="80">
        <v>8082607</v>
      </c>
      <c r="E83" s="91">
        <v>62000000</v>
      </c>
      <c r="F83" s="91"/>
      <c r="G83" s="91"/>
      <c r="H83" s="91"/>
      <c r="I83" s="91"/>
      <c r="J83" s="91"/>
      <c r="K83" s="91"/>
      <c r="L83" s="91"/>
      <c r="M83" s="91"/>
      <c r="N83" s="91"/>
      <c r="O83" s="91">
        <v>593250000</v>
      </c>
      <c r="P83" s="91">
        <v>579296644</v>
      </c>
      <c r="Q83" s="91">
        <v>579296644</v>
      </c>
      <c r="R83" s="91">
        <v>0</v>
      </c>
      <c r="S83" s="91">
        <v>13953356</v>
      </c>
      <c r="T83" s="91">
        <v>0</v>
      </c>
      <c r="U83" s="91">
        <v>0</v>
      </c>
      <c r="V83" s="91">
        <v>579296644</v>
      </c>
      <c r="W83" s="91">
        <v>0</v>
      </c>
      <c r="X83" s="91">
        <v>641296644</v>
      </c>
    </row>
    <row r="84" spans="1:24" s="77" customFormat="1" ht="13.2" x14ac:dyDescent="0.3">
      <c r="A84" s="71">
        <v>8</v>
      </c>
      <c r="B84" s="94" t="s">
        <v>308</v>
      </c>
      <c r="C84" s="74">
        <v>989</v>
      </c>
      <c r="D84" s="80">
        <v>8082600</v>
      </c>
      <c r="E84" s="91">
        <v>89000000</v>
      </c>
      <c r="F84" s="91"/>
      <c r="G84" s="91"/>
      <c r="H84" s="91"/>
      <c r="I84" s="91"/>
      <c r="J84" s="91"/>
      <c r="K84" s="91"/>
      <c r="L84" s="91"/>
      <c r="M84" s="91"/>
      <c r="N84" s="91"/>
      <c r="O84" s="91">
        <v>511000000</v>
      </c>
      <c r="P84" s="91">
        <v>510950710</v>
      </c>
      <c r="Q84" s="91">
        <v>510950710</v>
      </c>
      <c r="R84" s="91">
        <v>0</v>
      </c>
      <c r="S84" s="91">
        <v>49290</v>
      </c>
      <c r="T84" s="91">
        <v>0</v>
      </c>
      <c r="U84" s="91">
        <v>0</v>
      </c>
      <c r="V84" s="91">
        <v>510950710</v>
      </c>
      <c r="W84" s="91">
        <v>0</v>
      </c>
      <c r="X84" s="91">
        <v>599950710</v>
      </c>
    </row>
    <row r="85" spans="1:24" s="77" customFormat="1" ht="13.2" x14ac:dyDescent="0.3">
      <c r="A85" s="71">
        <v>9</v>
      </c>
      <c r="B85" s="94" t="s">
        <v>338</v>
      </c>
      <c r="C85" s="74">
        <v>989</v>
      </c>
      <c r="D85" s="80">
        <v>8148292</v>
      </c>
      <c r="E85" s="91"/>
      <c r="F85" s="91"/>
      <c r="G85" s="91"/>
      <c r="H85" s="91"/>
      <c r="I85" s="91"/>
      <c r="J85" s="91"/>
      <c r="K85" s="91"/>
      <c r="L85" s="91"/>
      <c r="M85" s="91"/>
      <c r="N85" s="91"/>
      <c r="O85" s="91">
        <v>450000000</v>
      </c>
      <c r="P85" s="91">
        <v>450000000</v>
      </c>
      <c r="Q85" s="91">
        <v>450000000</v>
      </c>
      <c r="R85" s="91">
        <v>0</v>
      </c>
      <c r="S85" s="91">
        <v>0</v>
      </c>
      <c r="T85" s="91">
        <v>0</v>
      </c>
      <c r="U85" s="91">
        <v>0</v>
      </c>
      <c r="V85" s="91">
        <v>450000000</v>
      </c>
      <c r="W85" s="91">
        <v>0</v>
      </c>
      <c r="X85" s="91">
        <v>1276433000</v>
      </c>
    </row>
    <row r="86" spans="1:24" s="77" customFormat="1" ht="13.2" x14ac:dyDescent="0.3">
      <c r="A86" s="71">
        <v>10</v>
      </c>
      <c r="B86" s="94" t="s">
        <v>339</v>
      </c>
      <c r="C86" s="74">
        <v>989</v>
      </c>
      <c r="D86" s="80">
        <v>8054566</v>
      </c>
      <c r="E86" s="91">
        <v>409500000</v>
      </c>
      <c r="F86" s="91"/>
      <c r="G86" s="91"/>
      <c r="H86" s="91"/>
      <c r="I86" s="91"/>
      <c r="J86" s="91"/>
      <c r="K86" s="91"/>
      <c r="L86" s="91"/>
      <c r="M86" s="91"/>
      <c r="N86" s="91"/>
      <c r="O86" s="91"/>
      <c r="P86" s="91"/>
      <c r="Q86" s="91"/>
      <c r="R86" s="91"/>
      <c r="S86" s="91"/>
      <c r="T86" s="91">
        <v>0</v>
      </c>
      <c r="U86" s="91">
        <v>0</v>
      </c>
      <c r="V86" s="91">
        <v>0</v>
      </c>
      <c r="W86" s="91">
        <v>0</v>
      </c>
      <c r="X86" s="91">
        <v>409500000</v>
      </c>
    </row>
    <row r="87" spans="1:24" s="77" customFormat="1" ht="26.4" x14ac:dyDescent="0.3">
      <c r="A87" s="71">
        <v>11</v>
      </c>
      <c r="B87" s="94" t="s">
        <v>309</v>
      </c>
      <c r="C87" s="74">
        <v>989</v>
      </c>
      <c r="D87" s="80">
        <v>8082606</v>
      </c>
      <c r="E87" s="91">
        <v>190978273</v>
      </c>
      <c r="F87" s="91"/>
      <c r="G87" s="91"/>
      <c r="H87" s="91"/>
      <c r="I87" s="91">
        <v>21727</v>
      </c>
      <c r="J87" s="91"/>
      <c r="K87" s="91"/>
      <c r="L87" s="91"/>
      <c r="M87" s="91">
        <v>21727</v>
      </c>
      <c r="N87" s="91">
        <v>0</v>
      </c>
      <c r="O87" s="91"/>
      <c r="P87" s="90">
        <v>0</v>
      </c>
      <c r="Q87" s="91"/>
      <c r="R87" s="91"/>
      <c r="S87" s="91"/>
      <c r="T87" s="91">
        <v>0</v>
      </c>
      <c r="U87" s="91"/>
      <c r="V87" s="91">
        <v>0</v>
      </c>
      <c r="W87" s="91"/>
      <c r="X87" s="91">
        <v>190978273</v>
      </c>
    </row>
    <row r="88" spans="1:24" s="77" customFormat="1" ht="13.2" x14ac:dyDescent="0.3">
      <c r="A88" s="71">
        <v>12</v>
      </c>
      <c r="B88" s="94" t="s">
        <v>310</v>
      </c>
      <c r="C88" s="74">
        <v>989</v>
      </c>
      <c r="D88" s="80">
        <v>7987765</v>
      </c>
      <c r="E88" s="91">
        <v>661866271</v>
      </c>
      <c r="F88" s="91"/>
      <c r="G88" s="91"/>
      <c r="H88" s="91"/>
      <c r="I88" s="91">
        <v>351897</v>
      </c>
      <c r="J88" s="91"/>
      <c r="K88" s="91"/>
      <c r="L88" s="91"/>
      <c r="M88" s="91">
        <v>351897</v>
      </c>
      <c r="N88" s="91">
        <v>0</v>
      </c>
      <c r="O88" s="91"/>
      <c r="P88" s="90">
        <v>0</v>
      </c>
      <c r="Q88" s="91"/>
      <c r="R88" s="91"/>
      <c r="S88" s="91"/>
      <c r="T88" s="91">
        <v>0</v>
      </c>
      <c r="U88" s="91"/>
      <c r="V88" s="91">
        <v>0</v>
      </c>
      <c r="W88" s="91"/>
      <c r="X88" s="91">
        <v>661866271</v>
      </c>
    </row>
    <row r="89" spans="1:24" s="77" customFormat="1" ht="13.2" x14ac:dyDescent="0.3">
      <c r="A89" s="71">
        <v>13</v>
      </c>
      <c r="B89" s="94" t="s">
        <v>311</v>
      </c>
      <c r="C89" s="74">
        <v>989</v>
      </c>
      <c r="D89" s="80">
        <v>7987910</v>
      </c>
      <c r="E89" s="91">
        <v>380746505</v>
      </c>
      <c r="F89" s="91"/>
      <c r="G89" s="91"/>
      <c r="H89" s="91"/>
      <c r="I89" s="91">
        <v>204141</v>
      </c>
      <c r="J89" s="91"/>
      <c r="K89" s="91"/>
      <c r="L89" s="91"/>
      <c r="M89" s="91">
        <v>204141</v>
      </c>
      <c r="N89" s="91">
        <v>0</v>
      </c>
      <c r="O89" s="91"/>
      <c r="P89" s="90">
        <v>0</v>
      </c>
      <c r="Q89" s="91"/>
      <c r="R89" s="91"/>
      <c r="S89" s="91"/>
      <c r="T89" s="91">
        <v>0</v>
      </c>
      <c r="U89" s="91"/>
      <c r="V89" s="91">
        <v>0</v>
      </c>
      <c r="W89" s="91"/>
      <c r="X89" s="91">
        <v>380746505</v>
      </c>
    </row>
    <row r="90" spans="1:24" s="77" customFormat="1" ht="13.2" x14ac:dyDescent="0.3">
      <c r="A90" s="71">
        <v>14</v>
      </c>
      <c r="B90" s="94" t="s">
        <v>323</v>
      </c>
      <c r="C90" s="74">
        <v>989</v>
      </c>
      <c r="D90" s="80">
        <v>7987912</v>
      </c>
      <c r="E90" s="91">
        <v>542070795</v>
      </c>
      <c r="F90" s="91"/>
      <c r="G90" s="91"/>
      <c r="H90" s="91"/>
      <c r="I90" s="91">
        <v>398005</v>
      </c>
      <c r="J90" s="91"/>
      <c r="K90" s="91"/>
      <c r="L90" s="91"/>
      <c r="M90" s="91">
        <v>398005</v>
      </c>
      <c r="N90" s="91">
        <v>0</v>
      </c>
      <c r="O90" s="91"/>
      <c r="P90" s="90">
        <v>0</v>
      </c>
      <c r="Q90" s="91"/>
      <c r="R90" s="91"/>
      <c r="S90" s="91"/>
      <c r="T90" s="91">
        <v>0</v>
      </c>
      <c r="U90" s="91"/>
      <c r="V90" s="91">
        <v>0</v>
      </c>
      <c r="W90" s="91"/>
      <c r="X90" s="91">
        <v>542070795</v>
      </c>
    </row>
    <row r="91" spans="1:24" s="77" customFormat="1" ht="13.2" x14ac:dyDescent="0.3">
      <c r="A91" s="71">
        <v>15</v>
      </c>
      <c r="B91" s="94" t="s">
        <v>324</v>
      </c>
      <c r="C91" s="74">
        <v>989</v>
      </c>
      <c r="D91" s="80">
        <v>8014661</v>
      </c>
      <c r="E91" s="91">
        <v>796435712</v>
      </c>
      <c r="F91" s="91"/>
      <c r="G91" s="91"/>
      <c r="H91" s="91"/>
      <c r="I91" s="91">
        <v>564288</v>
      </c>
      <c r="J91" s="91"/>
      <c r="K91" s="91"/>
      <c r="L91" s="91"/>
      <c r="M91" s="91">
        <v>564288</v>
      </c>
      <c r="N91" s="91">
        <v>0</v>
      </c>
      <c r="O91" s="91"/>
      <c r="P91" s="90">
        <v>0</v>
      </c>
      <c r="Q91" s="91"/>
      <c r="R91" s="91"/>
      <c r="S91" s="91"/>
      <c r="T91" s="91">
        <v>0</v>
      </c>
      <c r="U91" s="91"/>
      <c r="V91" s="91">
        <v>0</v>
      </c>
      <c r="W91" s="91"/>
      <c r="X91" s="91">
        <v>796435712</v>
      </c>
    </row>
    <row r="92" spans="1:24" s="77" customFormat="1" ht="13.2" x14ac:dyDescent="0.3">
      <c r="A92" s="71">
        <v>16</v>
      </c>
      <c r="B92" s="94" t="s">
        <v>325</v>
      </c>
      <c r="C92" s="74">
        <v>989</v>
      </c>
      <c r="D92" s="80">
        <v>8018235</v>
      </c>
      <c r="E92" s="91">
        <v>778769599</v>
      </c>
      <c r="F92" s="91"/>
      <c r="G92" s="91"/>
      <c r="H92" s="91"/>
      <c r="I92" s="91">
        <v>579230</v>
      </c>
      <c r="J92" s="91"/>
      <c r="K92" s="91"/>
      <c r="L92" s="91"/>
      <c r="M92" s="91">
        <v>579230</v>
      </c>
      <c r="N92" s="91">
        <v>0</v>
      </c>
      <c r="O92" s="91"/>
      <c r="P92" s="90">
        <v>0</v>
      </c>
      <c r="Q92" s="91"/>
      <c r="R92" s="91"/>
      <c r="S92" s="91"/>
      <c r="T92" s="91">
        <v>0</v>
      </c>
      <c r="U92" s="91"/>
      <c r="V92" s="91">
        <v>0</v>
      </c>
      <c r="W92" s="91"/>
      <c r="X92" s="91">
        <v>778769599</v>
      </c>
    </row>
    <row r="93" spans="1:24" s="77" customFormat="1" ht="13.2" x14ac:dyDescent="0.3">
      <c r="A93" s="71">
        <v>17</v>
      </c>
      <c r="B93" s="94" t="s">
        <v>312</v>
      </c>
      <c r="C93" s="74">
        <v>989</v>
      </c>
      <c r="D93" s="80">
        <v>7986637</v>
      </c>
      <c r="E93" s="91">
        <v>636342000</v>
      </c>
      <c r="F93" s="91"/>
      <c r="G93" s="91"/>
      <c r="H93" s="91"/>
      <c r="I93" s="91">
        <v>135660</v>
      </c>
      <c r="J93" s="91"/>
      <c r="K93" s="91"/>
      <c r="L93" s="91"/>
      <c r="M93" s="91">
        <v>135660</v>
      </c>
      <c r="N93" s="91">
        <v>0</v>
      </c>
      <c r="O93" s="91"/>
      <c r="P93" s="90">
        <v>0</v>
      </c>
      <c r="Q93" s="91"/>
      <c r="R93" s="91"/>
      <c r="S93" s="91"/>
      <c r="T93" s="91">
        <v>0</v>
      </c>
      <c r="U93" s="91"/>
      <c r="V93" s="91">
        <v>0</v>
      </c>
      <c r="W93" s="91"/>
      <c r="X93" s="91">
        <v>636342000</v>
      </c>
    </row>
    <row r="94" spans="1:24" s="77" customFormat="1" ht="13.2" x14ac:dyDescent="0.3">
      <c r="A94" s="71">
        <v>18</v>
      </c>
      <c r="B94" s="94" t="s">
        <v>313</v>
      </c>
      <c r="C94" s="74">
        <v>989</v>
      </c>
      <c r="D94" s="80">
        <v>7986638</v>
      </c>
      <c r="E94" s="91">
        <v>718088165</v>
      </c>
      <c r="F94" s="91"/>
      <c r="G94" s="91"/>
      <c r="H94" s="91"/>
      <c r="I94" s="91">
        <v>3883679</v>
      </c>
      <c r="J94" s="91"/>
      <c r="K94" s="91"/>
      <c r="L94" s="91"/>
      <c r="M94" s="91">
        <v>3883679</v>
      </c>
      <c r="N94" s="91">
        <v>0</v>
      </c>
      <c r="O94" s="91"/>
      <c r="P94" s="90">
        <v>0</v>
      </c>
      <c r="Q94" s="91"/>
      <c r="R94" s="91"/>
      <c r="S94" s="91"/>
      <c r="T94" s="91">
        <v>0</v>
      </c>
      <c r="U94" s="91"/>
      <c r="V94" s="91">
        <v>0</v>
      </c>
      <c r="W94" s="91"/>
      <c r="X94" s="91">
        <v>718088165</v>
      </c>
    </row>
    <row r="95" spans="1:24" s="77" customFormat="1" ht="13.2" x14ac:dyDescent="0.3">
      <c r="A95" s="71">
        <v>19</v>
      </c>
      <c r="B95" s="94" t="s">
        <v>314</v>
      </c>
      <c r="C95" s="74">
        <v>989</v>
      </c>
      <c r="D95" s="80">
        <v>7986639</v>
      </c>
      <c r="E95" s="91">
        <v>327522000</v>
      </c>
      <c r="F95" s="91"/>
      <c r="G95" s="91"/>
      <c r="H95" s="91"/>
      <c r="I95" s="91">
        <v>70000</v>
      </c>
      <c r="J95" s="91"/>
      <c r="K95" s="91"/>
      <c r="L95" s="91"/>
      <c r="M95" s="91">
        <v>70000</v>
      </c>
      <c r="N95" s="91">
        <v>0</v>
      </c>
      <c r="O95" s="91"/>
      <c r="P95" s="90">
        <v>0</v>
      </c>
      <c r="Q95" s="91"/>
      <c r="R95" s="91"/>
      <c r="S95" s="91"/>
      <c r="T95" s="91">
        <v>0</v>
      </c>
      <c r="U95" s="91"/>
      <c r="V95" s="91">
        <v>0</v>
      </c>
      <c r="W95" s="91"/>
      <c r="X95" s="91">
        <v>327522000</v>
      </c>
    </row>
    <row r="96" spans="1:24" s="77" customFormat="1" ht="13.2" x14ac:dyDescent="0.3">
      <c r="A96" s="71">
        <v>20</v>
      </c>
      <c r="B96" s="94" t="s">
        <v>340</v>
      </c>
      <c r="C96" s="74">
        <v>989</v>
      </c>
      <c r="D96" s="80">
        <v>8012307</v>
      </c>
      <c r="E96" s="91">
        <v>82568713</v>
      </c>
      <c r="F96" s="91"/>
      <c r="G96" s="91"/>
      <c r="H96" s="91"/>
      <c r="I96" s="91">
        <v>3431287</v>
      </c>
      <c r="J96" s="91"/>
      <c r="K96" s="91"/>
      <c r="L96" s="91"/>
      <c r="M96" s="91">
        <v>3431287</v>
      </c>
      <c r="N96" s="91">
        <v>0</v>
      </c>
      <c r="O96" s="91"/>
      <c r="P96" s="90">
        <v>0</v>
      </c>
      <c r="Q96" s="91"/>
      <c r="R96" s="91"/>
      <c r="S96" s="91"/>
      <c r="T96" s="91">
        <v>0</v>
      </c>
      <c r="U96" s="91"/>
      <c r="V96" s="91">
        <v>0</v>
      </c>
      <c r="W96" s="91"/>
      <c r="X96" s="91">
        <v>82568713</v>
      </c>
    </row>
    <row r="97" spans="1:25" s="77" customFormat="1" ht="21" customHeight="1" x14ac:dyDescent="0.3">
      <c r="A97" s="71">
        <v>21</v>
      </c>
      <c r="B97" s="94" t="s">
        <v>341</v>
      </c>
      <c r="C97" s="74">
        <v>989</v>
      </c>
      <c r="D97" s="80">
        <v>8138004</v>
      </c>
      <c r="E97" s="91"/>
      <c r="F97" s="91"/>
      <c r="G97" s="91"/>
      <c r="H97" s="91"/>
      <c r="I97" s="91"/>
      <c r="J97" s="91"/>
      <c r="K97" s="91"/>
      <c r="L97" s="91"/>
      <c r="M97" s="91"/>
      <c r="N97" s="91"/>
      <c r="O97" s="91">
        <v>1520000000</v>
      </c>
      <c r="P97" s="91">
        <v>1520000000</v>
      </c>
      <c r="Q97" s="91">
        <v>1520000000</v>
      </c>
      <c r="R97" s="91"/>
      <c r="S97" s="91"/>
      <c r="T97" s="91">
        <v>0</v>
      </c>
      <c r="U97" s="91"/>
      <c r="V97" s="91">
        <v>1520000000</v>
      </c>
      <c r="W97" s="91"/>
      <c r="X97" s="91">
        <v>1520000000</v>
      </c>
    </row>
    <row r="98" spans="1:25" s="77" customFormat="1" ht="21" customHeight="1" x14ac:dyDescent="0.3">
      <c r="A98" s="71">
        <v>22</v>
      </c>
      <c r="B98" s="94" t="s">
        <v>342</v>
      </c>
      <c r="C98" s="74">
        <v>989</v>
      </c>
      <c r="D98" s="80">
        <v>8141816</v>
      </c>
      <c r="E98" s="91"/>
      <c r="F98" s="91"/>
      <c r="G98" s="91"/>
      <c r="H98" s="91"/>
      <c r="I98" s="91"/>
      <c r="J98" s="91"/>
      <c r="K98" s="91"/>
      <c r="L98" s="91"/>
      <c r="M98" s="91"/>
      <c r="N98" s="91"/>
      <c r="O98" s="91">
        <v>880000000</v>
      </c>
      <c r="P98" s="91">
        <v>880000000</v>
      </c>
      <c r="Q98" s="91">
        <v>880000000</v>
      </c>
      <c r="R98" s="91"/>
      <c r="S98" s="91"/>
      <c r="T98" s="91">
        <v>0</v>
      </c>
      <c r="U98" s="91"/>
      <c r="V98" s="91">
        <v>880000000</v>
      </c>
      <c r="W98" s="91"/>
      <c r="X98" s="91">
        <v>880000000</v>
      </c>
    </row>
    <row r="99" spans="1:25" s="77" customFormat="1" ht="21" customHeight="1" x14ac:dyDescent="0.3">
      <c r="A99" s="71">
        <v>23</v>
      </c>
      <c r="B99" s="95" t="s">
        <v>320</v>
      </c>
      <c r="C99" s="74">
        <v>989</v>
      </c>
      <c r="D99" s="80">
        <v>8077951</v>
      </c>
      <c r="E99" s="91">
        <v>60000000</v>
      </c>
      <c r="F99" s="91">
        <v>60000000</v>
      </c>
      <c r="G99" s="91">
        <v>0</v>
      </c>
      <c r="H99" s="91">
        <v>60000000</v>
      </c>
      <c r="I99" s="91"/>
      <c r="J99" s="91"/>
      <c r="K99" s="91"/>
      <c r="L99" s="91"/>
      <c r="M99" s="91"/>
      <c r="N99" s="91"/>
      <c r="O99" s="91">
        <v>1340000000</v>
      </c>
      <c r="P99" s="91">
        <v>1170747545</v>
      </c>
      <c r="Q99" s="91">
        <v>1170747545</v>
      </c>
      <c r="R99" s="91">
        <v>0</v>
      </c>
      <c r="S99" s="91">
        <v>169252455</v>
      </c>
      <c r="T99" s="91">
        <v>0</v>
      </c>
      <c r="U99" s="91">
        <v>0</v>
      </c>
      <c r="V99" s="91">
        <v>1230747545</v>
      </c>
      <c r="W99" s="91">
        <v>0</v>
      </c>
      <c r="X99" s="91">
        <v>1230747545</v>
      </c>
    </row>
    <row r="100" spans="1:25" s="77" customFormat="1" ht="30.75" customHeight="1" x14ac:dyDescent="0.3">
      <c r="A100" s="71">
        <v>24</v>
      </c>
      <c r="B100" s="94" t="s">
        <v>339</v>
      </c>
      <c r="C100" s="74">
        <v>989</v>
      </c>
      <c r="D100" s="80">
        <v>8054566</v>
      </c>
      <c r="E100" s="90">
        <v>23800000</v>
      </c>
      <c r="F100" s="90"/>
      <c r="G100" s="90"/>
      <c r="H100" s="90"/>
      <c r="I100" s="90">
        <v>66500000</v>
      </c>
      <c r="J100" s="90">
        <v>44835368</v>
      </c>
      <c r="K100" s="90">
        <v>44835368</v>
      </c>
      <c r="L100" s="90"/>
      <c r="M100" s="90">
        <v>21664632</v>
      </c>
      <c r="N100" s="90"/>
      <c r="O100" s="90"/>
      <c r="P100" s="90">
        <v>0</v>
      </c>
      <c r="Q100" s="90"/>
      <c r="R100" s="90"/>
      <c r="S100" s="91"/>
      <c r="T100" s="91">
        <v>0</v>
      </c>
      <c r="U100" s="91"/>
      <c r="V100" s="91">
        <v>44835368</v>
      </c>
      <c r="W100" s="91"/>
      <c r="X100" s="91">
        <v>68635368</v>
      </c>
    </row>
    <row r="101" spans="1:25" ht="14.4" x14ac:dyDescent="0.3">
      <c r="A101" s="102"/>
      <c r="B101" s="103"/>
      <c r="D101" s="104"/>
      <c r="E101" s="105"/>
      <c r="F101" s="105"/>
      <c r="G101" s="105"/>
      <c r="H101" s="105"/>
      <c r="I101" s="105"/>
      <c r="J101" s="105"/>
      <c r="K101" s="105"/>
      <c r="L101" s="105"/>
      <c r="M101" s="105"/>
      <c r="N101" s="105"/>
      <c r="O101" s="105"/>
      <c r="P101" s="105"/>
      <c r="Q101" s="105"/>
      <c r="R101" s="105"/>
    </row>
    <row r="102" spans="1:25" s="61" customFormat="1" ht="14.4" x14ac:dyDescent="0.3">
      <c r="A102" s="196"/>
      <c r="B102" s="196"/>
      <c r="C102" s="196"/>
      <c r="D102" s="196"/>
      <c r="E102" s="196"/>
      <c r="F102" s="196"/>
      <c r="G102" s="196"/>
      <c r="H102" s="60"/>
      <c r="I102" s="60"/>
      <c r="J102" s="60"/>
      <c r="K102" s="60"/>
      <c r="L102" s="60"/>
      <c r="M102" s="60"/>
      <c r="N102" s="60"/>
      <c r="O102" s="60"/>
      <c r="P102" s="60"/>
      <c r="Q102" s="60"/>
      <c r="R102" s="197"/>
      <c r="S102" s="197"/>
      <c r="T102" s="197"/>
      <c r="U102" s="197"/>
      <c r="V102" s="197"/>
      <c r="W102" s="197"/>
      <c r="X102" s="197"/>
      <c r="Y102" s="197"/>
    </row>
    <row r="103" spans="1:25" s="61" customFormat="1" ht="15.75" customHeight="1" x14ac:dyDescent="0.3">
      <c r="A103" s="198"/>
      <c r="B103" s="198"/>
      <c r="C103" s="198"/>
      <c r="D103" s="198"/>
      <c r="E103" s="198"/>
      <c r="F103" s="198"/>
      <c r="G103" s="198"/>
      <c r="H103" s="60"/>
      <c r="I103" s="60"/>
      <c r="J103" s="60"/>
      <c r="K103" s="60"/>
      <c r="L103" s="60"/>
      <c r="M103" s="60"/>
      <c r="N103" s="60"/>
      <c r="O103" s="60"/>
      <c r="P103" s="60"/>
      <c r="Q103" s="60"/>
      <c r="R103" s="199"/>
      <c r="S103" s="199"/>
      <c r="T103" s="199"/>
      <c r="U103" s="199"/>
      <c r="V103" s="199"/>
      <c r="W103" s="199"/>
      <c r="X103" s="199"/>
      <c r="Y103" s="199"/>
    </row>
    <row r="104" spans="1:25" s="61" customFormat="1" ht="27" customHeight="1" x14ac:dyDescent="0.3">
      <c r="A104" s="196"/>
      <c r="B104" s="196"/>
      <c r="C104" s="196"/>
      <c r="D104" s="196"/>
      <c r="E104" s="196"/>
      <c r="F104" s="196"/>
      <c r="G104" s="196"/>
      <c r="H104" s="60"/>
      <c r="I104" s="60"/>
      <c r="J104" s="60"/>
      <c r="K104" s="60"/>
      <c r="L104" s="60"/>
      <c r="M104" s="60"/>
      <c r="N104" s="60"/>
      <c r="O104" s="60"/>
      <c r="P104" s="60"/>
      <c r="Q104" s="60"/>
      <c r="R104" s="196"/>
      <c r="S104" s="196"/>
      <c r="T104" s="196"/>
      <c r="U104" s="196"/>
      <c r="V104" s="196"/>
      <c r="W104" s="196"/>
      <c r="X104" s="196"/>
      <c r="Y104" s="196"/>
    </row>
    <row r="105" spans="1:25" s="4" customFormat="1" ht="15.75" customHeight="1" x14ac:dyDescent="0.25">
      <c r="B105" s="5"/>
      <c r="C105" s="62"/>
      <c r="E105" s="60"/>
      <c r="F105" s="60"/>
      <c r="G105" s="60"/>
      <c r="H105" s="60"/>
      <c r="I105" s="60"/>
      <c r="J105" s="60"/>
      <c r="K105" s="60"/>
      <c r="L105" s="60"/>
      <c r="M105" s="60"/>
      <c r="N105" s="60"/>
      <c r="O105" s="60"/>
      <c r="P105" s="60"/>
      <c r="Q105" s="60"/>
      <c r="R105" s="60"/>
      <c r="S105" s="60"/>
      <c r="T105" s="60"/>
      <c r="U105" s="60"/>
      <c r="V105" s="60"/>
      <c r="W105" s="60"/>
      <c r="X105" s="60"/>
    </row>
    <row r="106" spans="1:25" s="4" customFormat="1" x14ac:dyDescent="0.25">
      <c r="B106" s="5"/>
      <c r="C106" s="62"/>
      <c r="E106" s="60"/>
      <c r="F106" s="60"/>
      <c r="G106" s="60"/>
      <c r="H106" s="60"/>
      <c r="I106" s="60"/>
      <c r="J106" s="60"/>
      <c r="K106" s="60"/>
      <c r="L106" s="60"/>
      <c r="M106" s="60"/>
      <c r="N106" s="60"/>
      <c r="O106" s="60"/>
      <c r="P106" s="60"/>
      <c r="Q106" s="60"/>
      <c r="R106" s="60"/>
      <c r="S106" s="60"/>
      <c r="T106" s="60"/>
      <c r="U106" s="60"/>
      <c r="V106" s="60"/>
      <c r="W106" s="60"/>
      <c r="X106" s="60"/>
    </row>
    <row r="107" spans="1:25" s="4" customFormat="1" x14ac:dyDescent="0.25">
      <c r="B107" s="5"/>
      <c r="C107" s="62"/>
      <c r="E107" s="60"/>
      <c r="F107" s="60"/>
      <c r="G107" s="60"/>
      <c r="H107" s="60"/>
      <c r="I107" s="60"/>
      <c r="J107" s="60"/>
      <c r="K107" s="60"/>
      <c r="L107" s="60"/>
      <c r="M107" s="60"/>
      <c r="N107" s="60"/>
      <c r="O107" s="60"/>
      <c r="P107" s="60"/>
      <c r="Q107" s="60"/>
      <c r="R107" s="60"/>
      <c r="S107" s="60"/>
      <c r="T107" s="60"/>
      <c r="U107" s="60"/>
      <c r="V107" s="60"/>
      <c r="W107" s="60"/>
      <c r="X107" s="60"/>
    </row>
    <row r="108" spans="1:25" s="4" customFormat="1" x14ac:dyDescent="0.25">
      <c r="B108" s="5"/>
      <c r="C108" s="62"/>
      <c r="E108" s="60"/>
      <c r="F108" s="60"/>
      <c r="G108" s="60"/>
      <c r="H108" s="60"/>
      <c r="I108" s="60"/>
      <c r="J108" s="60"/>
      <c r="K108" s="60"/>
      <c r="L108" s="60"/>
      <c r="M108" s="60"/>
      <c r="N108" s="60"/>
      <c r="O108" s="60"/>
      <c r="P108" s="60"/>
      <c r="Q108" s="60"/>
      <c r="R108" s="60"/>
      <c r="S108" s="60"/>
      <c r="T108" s="60"/>
      <c r="U108" s="60"/>
      <c r="V108" s="60"/>
      <c r="W108" s="60"/>
      <c r="X108" s="60"/>
    </row>
    <row r="109" spans="1:25" s="4" customFormat="1" x14ac:dyDescent="0.25">
      <c r="B109" s="5"/>
      <c r="C109" s="62"/>
      <c r="E109" s="60"/>
      <c r="F109" s="60"/>
      <c r="G109" s="60"/>
      <c r="H109" s="60"/>
      <c r="I109" s="60"/>
      <c r="J109" s="60"/>
      <c r="K109" s="60"/>
      <c r="L109" s="60"/>
      <c r="M109" s="60"/>
      <c r="N109" s="60"/>
      <c r="O109" s="60"/>
      <c r="P109" s="60"/>
      <c r="Q109" s="60"/>
      <c r="R109" s="60"/>
      <c r="S109" s="60"/>
      <c r="T109" s="60"/>
      <c r="U109" s="60"/>
      <c r="V109" s="60"/>
      <c r="W109" s="60"/>
      <c r="X109" s="60"/>
    </row>
    <row r="110" spans="1:25" s="4" customFormat="1" x14ac:dyDescent="0.25">
      <c r="B110" s="5"/>
      <c r="C110" s="62"/>
      <c r="E110" s="60"/>
      <c r="F110" s="60"/>
      <c r="G110" s="60"/>
      <c r="H110" s="60"/>
      <c r="I110" s="60"/>
      <c r="J110" s="60"/>
      <c r="K110" s="60"/>
      <c r="L110" s="60"/>
      <c r="M110" s="60"/>
      <c r="N110" s="60"/>
      <c r="O110" s="60"/>
      <c r="P110" s="60"/>
      <c r="Q110" s="60"/>
      <c r="R110" s="60"/>
      <c r="S110" s="60"/>
      <c r="T110" s="60"/>
      <c r="U110" s="60"/>
      <c r="V110" s="60"/>
      <c r="W110" s="60"/>
      <c r="X110" s="60"/>
    </row>
    <row r="111" spans="1:25" s="4" customFormat="1" x14ac:dyDescent="0.25">
      <c r="B111" s="5"/>
      <c r="C111" s="62"/>
      <c r="E111" s="60"/>
      <c r="F111" s="60"/>
      <c r="G111" s="60"/>
      <c r="H111" s="60"/>
      <c r="I111" s="60"/>
      <c r="J111" s="60"/>
      <c r="K111" s="60"/>
      <c r="L111" s="60"/>
      <c r="M111" s="60"/>
      <c r="N111" s="60"/>
      <c r="O111" s="60"/>
      <c r="P111" s="60"/>
      <c r="Q111" s="60"/>
      <c r="R111" s="60"/>
      <c r="S111" s="60"/>
      <c r="T111" s="60"/>
      <c r="U111" s="60"/>
      <c r="V111" s="60"/>
      <c r="W111" s="60"/>
      <c r="X111" s="60"/>
    </row>
    <row r="112" spans="1:25" s="4" customFormat="1" x14ac:dyDescent="0.25">
      <c r="B112" s="5"/>
      <c r="C112" s="62"/>
      <c r="E112" s="60"/>
      <c r="F112" s="60"/>
      <c r="G112" s="60"/>
      <c r="H112" s="60"/>
      <c r="I112" s="60"/>
      <c r="J112" s="60"/>
      <c r="K112" s="60"/>
      <c r="L112" s="60"/>
      <c r="M112" s="195"/>
      <c r="N112" s="195"/>
      <c r="O112" s="195"/>
      <c r="P112" s="195"/>
      <c r="Q112" s="195"/>
      <c r="R112" s="195"/>
      <c r="S112" s="195"/>
      <c r="T112" s="195"/>
      <c r="U112" s="195"/>
      <c r="V112" s="195"/>
      <c r="W112" s="195"/>
      <c r="X112" s="195"/>
    </row>
    <row r="113" spans="2:24" s="4" customFormat="1" x14ac:dyDescent="0.25">
      <c r="B113" s="5"/>
      <c r="C113" s="62"/>
      <c r="E113" s="60"/>
      <c r="F113" s="60"/>
      <c r="G113" s="60"/>
      <c r="H113" s="60"/>
      <c r="I113" s="60"/>
      <c r="J113" s="60"/>
      <c r="K113" s="60"/>
      <c r="L113" s="60"/>
      <c r="M113" s="60"/>
      <c r="N113" s="60"/>
      <c r="O113" s="60"/>
      <c r="P113" s="60"/>
      <c r="Q113" s="60"/>
      <c r="R113" s="60"/>
      <c r="S113" s="60"/>
      <c r="T113" s="60"/>
      <c r="U113" s="60"/>
      <c r="V113" s="60"/>
      <c r="W113" s="60"/>
      <c r="X113" s="60"/>
    </row>
    <row r="114" spans="2:24" s="4" customFormat="1" x14ac:dyDescent="0.25">
      <c r="B114" s="5"/>
      <c r="C114" s="62"/>
      <c r="E114" s="60"/>
      <c r="F114" s="60"/>
      <c r="G114" s="60"/>
      <c r="H114" s="60"/>
      <c r="I114" s="60"/>
      <c r="J114" s="60"/>
      <c r="K114" s="60"/>
      <c r="L114" s="60"/>
      <c r="M114" s="60"/>
      <c r="N114" s="60"/>
      <c r="O114" s="60"/>
      <c r="P114" s="60"/>
      <c r="Q114" s="60"/>
      <c r="R114" s="60"/>
      <c r="S114" s="60"/>
      <c r="T114" s="60"/>
      <c r="U114" s="60"/>
      <c r="V114" s="60"/>
      <c r="W114" s="60"/>
      <c r="X114" s="60"/>
    </row>
    <row r="115" spans="2:24" s="4" customFormat="1" x14ac:dyDescent="0.25">
      <c r="B115" s="5"/>
      <c r="C115" s="62"/>
      <c r="E115" s="60"/>
      <c r="F115" s="60"/>
      <c r="G115" s="60"/>
      <c r="H115" s="60"/>
      <c r="I115" s="60"/>
      <c r="J115" s="60"/>
      <c r="K115" s="60"/>
      <c r="L115" s="60"/>
      <c r="M115" s="60"/>
      <c r="N115" s="60"/>
      <c r="O115" s="60"/>
      <c r="P115" s="60"/>
      <c r="Q115" s="60"/>
      <c r="R115" s="60"/>
      <c r="S115" s="60"/>
      <c r="T115" s="60"/>
      <c r="U115" s="60"/>
      <c r="V115" s="60"/>
      <c r="W115" s="60"/>
      <c r="X115" s="60"/>
    </row>
    <row r="116" spans="2:24" s="4" customFormat="1" x14ac:dyDescent="0.25">
      <c r="B116" s="5"/>
      <c r="C116" s="62"/>
      <c r="E116" s="60"/>
      <c r="F116" s="60"/>
      <c r="G116" s="60"/>
      <c r="H116" s="60"/>
      <c r="I116" s="60"/>
      <c r="J116" s="60"/>
      <c r="K116" s="60"/>
      <c r="L116" s="60"/>
      <c r="M116" s="60"/>
      <c r="N116" s="60"/>
      <c r="O116" s="60"/>
      <c r="P116" s="60"/>
      <c r="Q116" s="60"/>
      <c r="R116" s="60"/>
      <c r="S116" s="60"/>
      <c r="T116" s="60"/>
      <c r="U116" s="60"/>
      <c r="V116" s="60"/>
      <c r="W116" s="60"/>
      <c r="X116" s="60"/>
    </row>
  </sheetData>
  <mergeCells count="40">
    <mergeCell ref="M112:X112"/>
    <mergeCell ref="A102:G102"/>
    <mergeCell ref="R102:Y102"/>
    <mergeCell ref="A103:G103"/>
    <mergeCell ref="R103:Y103"/>
    <mergeCell ref="A104:G104"/>
    <mergeCell ref="R104:Y104"/>
    <mergeCell ref="E9:E10"/>
    <mergeCell ref="F9:F10"/>
    <mergeCell ref="J9:J10"/>
    <mergeCell ref="K9:K10"/>
    <mergeCell ref="L9:L10"/>
    <mergeCell ref="H6:H10"/>
    <mergeCell ref="I6:N7"/>
    <mergeCell ref="U6:U10"/>
    <mergeCell ref="V6:V10"/>
    <mergeCell ref="W6:W10"/>
    <mergeCell ref="N8:N10"/>
    <mergeCell ref="O8:O10"/>
    <mergeCell ref="P8:R8"/>
    <mergeCell ref="S8:S10"/>
    <mergeCell ref="T8:T10"/>
    <mergeCell ref="Q9:Q10"/>
    <mergeCell ref="R9:R10"/>
    <mergeCell ref="A1:C1"/>
    <mergeCell ref="A2:X2"/>
    <mergeCell ref="A3:Z3"/>
    <mergeCell ref="S5:X5"/>
    <mergeCell ref="A6:A10"/>
    <mergeCell ref="B6:B10"/>
    <mergeCell ref="C6:C10"/>
    <mergeCell ref="D6:D10"/>
    <mergeCell ref="E6:F8"/>
    <mergeCell ref="G6:G10"/>
    <mergeCell ref="P9:P10"/>
    <mergeCell ref="X6:X10"/>
    <mergeCell ref="I8:I10"/>
    <mergeCell ref="J8:L8"/>
    <mergeCell ref="M8:M10"/>
    <mergeCell ref="O6:T7"/>
  </mergeCells>
  <pageMargins left="0.2" right="0.2" top="0.25" bottom="0.25" header="0.3" footer="0.3"/>
  <pageSetup paperSize="9" scale="40" orientation="landscape" verticalDpi="0"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Trang tính</vt:lpstr>
      </vt:variant>
      <vt:variant>
        <vt:i4>7</vt:i4>
      </vt:variant>
    </vt:vector>
  </HeadingPairs>
  <TitlesOfParts>
    <vt:vector size="7" baseType="lpstr">
      <vt:lpstr>48</vt:lpstr>
      <vt:lpstr>50</vt:lpstr>
      <vt:lpstr>51</vt:lpstr>
      <vt:lpstr>52</vt:lpstr>
      <vt:lpstr>54</vt:lpstr>
      <vt:lpstr>61</vt:lpstr>
      <vt:lpstr>Biểu đầu tư</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FPT</dc:creator>
  <cp:lastModifiedBy>Administrator</cp:lastModifiedBy>
  <cp:lastPrinted>2026-04-11T14:33:15Z</cp:lastPrinted>
  <dcterms:created xsi:type="dcterms:W3CDTF">2026-03-19T15:05:41Z</dcterms:created>
  <dcterms:modified xsi:type="dcterms:W3CDTF">2026-04-11T14:33:26Z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